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." sheetId="1" r:id="rId3"/>
    <sheet state="visible" name="Calendar" sheetId="2" r:id="rId4"/>
    <sheet state="visible" name="Cg. setup" sheetId="3" r:id="rId5"/>
    <sheet state="visible" name="Inventory" sheetId="4" r:id="rId6"/>
    <sheet state="visible" name="Daily Weight " sheetId="5" r:id="rId7"/>
    <sheet state="visible" name="Tube wts" sheetId="6" r:id="rId8"/>
    <sheet state="visible" name="D0 C. diff" sheetId="7" r:id="rId9"/>
    <sheet state="visible" name="C. diff CFUs" sheetId="8" r:id="rId10"/>
    <sheet state="visible" name="Replate -1" sheetId="9" r:id="rId11"/>
    <sheet state="visible" name="clean_cfu_df" sheetId="10" r:id="rId12"/>
    <sheet state="visible" name="FMT" sheetId="11" r:id="rId13"/>
    <sheet state="visible" name="Antibiotic" sheetId="12" r:id="rId14"/>
  </sheets>
  <definedNames/>
  <calcPr/>
</workbook>
</file>

<file path=xl/sharedStrings.xml><?xml version="1.0" encoding="utf-8"?>
<sst xmlns="http://schemas.openxmlformats.org/spreadsheetml/2006/main" count="2092" uniqueCount="275">
  <si>
    <t>Sunday</t>
  </si>
  <si>
    <t>Starting Cage Information in B604C:</t>
  </si>
  <si>
    <t>Groups:</t>
  </si>
  <si>
    <t>Name</t>
  </si>
  <si>
    <t>Transfer Date</t>
  </si>
  <si>
    <t>Monday</t>
  </si>
  <si>
    <t xml:space="preserve">Tuesday </t>
  </si>
  <si>
    <t>Wednseday</t>
  </si>
  <si>
    <t>Thursday</t>
  </si>
  <si>
    <t>Friday</t>
  </si>
  <si>
    <t>Saturday</t>
  </si>
  <si>
    <t>Abbreviation</t>
  </si>
  <si>
    <t>Label</t>
  </si>
  <si>
    <t>PBS</t>
  </si>
  <si>
    <t>NT</t>
  </si>
  <si>
    <t>N</t>
  </si>
  <si>
    <t>D-9:  Ear punch and weigh mice + collect stool sample, put into exp. Group cages. Change water to strep water (5mg/ml). Change cages.</t>
  </si>
  <si>
    <t>D-7: Replace Strep water</t>
  </si>
  <si>
    <t>D-5: Replace Strep water</t>
  </si>
  <si>
    <t>D-4: Collect stool + weigh mice. Change cages. Change Strep water back to normal water (lixit)</t>
  </si>
  <si>
    <t>Request containment housing*</t>
  </si>
  <si>
    <t>D-2: Collect stool and weigh mouse. Change cages. Needles needed. Inoculate mice with fecal dilution treatment.</t>
  </si>
  <si>
    <t>D-1: Collect stool and weigh mouse. Needles needed. Inoculate mice with fecal dilution treatment.</t>
  </si>
  <si>
    <t>D0: (With CART) Move mice to Biocontainment. Weigh mice &amp; collect 2 stool samples for CFU and -80. Change cages. Needles needed. Inoculate with C. difficile</t>
  </si>
  <si>
    <t>D1: Weigh mice &amp; collect 2 stool samples for CFU &amp; -80. Autoclave &amp; return gavage needles to 1531</t>
  </si>
  <si>
    <t>D2: Weigh mice &amp; collect 2 stool samples for CFU &amp; -80.</t>
  </si>
  <si>
    <t>D3: Weigh mice &amp; collect 2 stool samples for CFU &amp; -80.</t>
  </si>
  <si>
    <t>D4: Weigh mice &amp; collect 2 stool samples for CFU &amp; -80.</t>
  </si>
  <si>
    <t>D5: Weigh mice &amp; collect 2 stool samples for CFU &amp; -80.</t>
  </si>
  <si>
    <t>D6: Weigh mice &amp; collect 2 stool samples for CFU &amp; -80.</t>
  </si>
  <si>
    <t>D7: Weigh mice &amp; collect 2 stool samples for CFU &amp; -80.</t>
  </si>
  <si>
    <t>D8: Weigh mice &amp; collect 2 stool samples for CFU &amp; -80.</t>
  </si>
  <si>
    <t>D9: Weigh mice &amp; collect 2 stool samples for CFU &amp; -80.</t>
  </si>
  <si>
    <t>D10: Weigh mice &amp; collect 2 stool samples for CFU &amp; -80.</t>
  </si>
  <si>
    <t>Begin on Monday Auguest 5, 2019</t>
  </si>
  <si>
    <t>Note: Try &amp; collect samples around same couple hour window each day.</t>
  </si>
  <si>
    <t>* Containment housing request form link below</t>
  </si>
  <si>
    <t>https://umich.qualtrics.com/jfe/form/SV_5pyi9GmKwkLWj2t</t>
  </si>
  <si>
    <t>M/F</t>
  </si>
  <si>
    <t>QTY</t>
  </si>
  <si>
    <t>DOB</t>
  </si>
  <si>
    <t>Cage #</t>
  </si>
  <si>
    <t xml:space="preserve">B604 Barcode </t>
  </si>
  <si>
    <t>New Group</t>
  </si>
  <si>
    <t>Stool 1:10</t>
  </si>
  <si>
    <t>10^-1</t>
  </si>
  <si>
    <t>Ear Mark</t>
  </si>
  <si>
    <t>New Cages Mice Go Into</t>
  </si>
  <si>
    <t>F</t>
  </si>
  <si>
    <t>Stool 1:10^2</t>
  </si>
  <si>
    <t>10^-2</t>
  </si>
  <si>
    <t>M</t>
  </si>
  <si>
    <t>Stool 1:10^3</t>
  </si>
  <si>
    <t>10^-3</t>
  </si>
  <si>
    <t>L</t>
  </si>
  <si>
    <t>Stool 1:10^4</t>
  </si>
  <si>
    <t>10^-4</t>
  </si>
  <si>
    <t>Stool 1:10^5</t>
  </si>
  <si>
    <t>10^-5</t>
  </si>
  <si>
    <t>Stool 1:10^6</t>
  </si>
  <si>
    <t>10^-6</t>
  </si>
  <si>
    <t>Streptomycin: 5mg/ml</t>
  </si>
  <si>
    <t>Stool prepared fresh for Day 1 and thawed from day 1 for day 2</t>
  </si>
  <si>
    <t xml:space="preserve">Group </t>
  </si>
  <si>
    <t>Commercial rodent chow: Lab Diet #5LOD</t>
  </si>
  <si>
    <t>exp</t>
  </si>
  <si>
    <t>Mouse ID</t>
  </si>
  <si>
    <t>Previous Cage #</t>
  </si>
  <si>
    <t>Cage Card #</t>
  </si>
  <si>
    <t>Exp. Start</t>
  </si>
  <si>
    <t>Start Age (Weeks)</t>
  </si>
  <si>
    <t>Exp. End</t>
  </si>
  <si>
    <t>End Age (Weeks)</t>
  </si>
  <si>
    <t>Exp. Length (Days)</t>
  </si>
  <si>
    <t>unique_id</t>
  </si>
  <si>
    <t>FMT #8</t>
  </si>
  <si>
    <t>New Cg Card #</t>
  </si>
  <si>
    <t>C57-111</t>
  </si>
  <si>
    <t>N8</t>
  </si>
  <si>
    <t>LR</t>
  </si>
  <si>
    <t>F8</t>
  </si>
  <si>
    <t>R</t>
  </si>
  <si>
    <t>C57-107</t>
  </si>
  <si>
    <t>M8</t>
  </si>
  <si>
    <t>L8</t>
  </si>
  <si>
    <t>C57-107, 108</t>
  </si>
  <si>
    <t>-4_8</t>
  </si>
  <si>
    <t>-5_8</t>
  </si>
  <si>
    <t>C57-114</t>
  </si>
  <si>
    <t>-6_8</t>
  </si>
  <si>
    <t>D-9</t>
  </si>
  <si>
    <t>D-4</t>
  </si>
  <si>
    <t>D-2</t>
  </si>
  <si>
    <t>D-1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</si>
  <si>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</si>
  <si>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</si>
  <si>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</si>
  <si>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</si>
  <si>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</si>
  <si>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</si>
  <si>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</si>
  <si>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</si>
  <si>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</si>
  <si>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</si>
  <si>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</si>
  <si>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D15</t>
  </si>
  <si>
    <t>D21</t>
  </si>
  <si>
    <t>"1:10"</t>
  </si>
  <si>
    <t>Stool 1:100</t>
  </si>
  <si>
    <t>"1:10^-2"</t>
  </si>
  <si>
    <t>Stool 1:1000</t>
  </si>
  <si>
    <t>"1:10^-3"</t>
  </si>
  <si>
    <t>Parent</t>
  </si>
  <si>
    <t>Wean</t>
  </si>
  <si>
    <t>Location</t>
  </si>
  <si>
    <t>Genotype</t>
  </si>
  <si>
    <t>Male</t>
  </si>
  <si>
    <t>Female</t>
  </si>
  <si>
    <t>Age</t>
  </si>
  <si>
    <t>B604C</t>
  </si>
  <si>
    <t>C57Bl</t>
  </si>
  <si>
    <t>Nick</t>
  </si>
  <si>
    <t>NA</t>
  </si>
  <si>
    <t>Change cages, switch to antibiotic water bottle, replace food</t>
  </si>
  <si>
    <t>Change cages, switch back to lixit</t>
  </si>
  <si>
    <t>Change cages and split mice into treatment cages</t>
  </si>
  <si>
    <t>Change cage</t>
  </si>
  <si>
    <t>Change cages</t>
  </si>
  <si>
    <t>Males</t>
  </si>
  <si>
    <t>NT/F</t>
  </si>
  <si>
    <t>M/L</t>
  </si>
  <si>
    <t>-4/-5</t>
  </si>
  <si>
    <t>day</t>
  </si>
  <si>
    <t>date</t>
  </si>
  <si>
    <t>mouse_id</t>
  </si>
  <si>
    <t>Empty tube weight</t>
  </si>
  <si>
    <t>Tube with sample</t>
  </si>
  <si>
    <t>*empty tube weight wasnt recorded so took avereage of all tubes</t>
  </si>
  <si>
    <t xml:space="preserve">Prepared spore inoculum (working stock "630 10^7"), in 1531 hood with orange screw cap tube </t>
  </si>
  <si>
    <t>7/30/19 - Nick Lesniak prepared stock</t>
  </si>
  <si>
    <t>1 tubes of 1000 ul total , add ultrapure distilled water and 630 stock (4C in 1504)</t>
  </si>
  <si>
    <t>spore stock conc</t>
  </si>
  <si>
    <t>desired vol</t>
  </si>
  <si>
    <t>UP water</t>
  </si>
  <si>
    <t>630 stock</t>
  </si>
  <si>
    <t>desired working</t>
  </si>
  <si>
    <t>desired volume</t>
  </si>
  <si>
    <t>Spore inoculum count (Determined from 100 ul spore inoculum after 20 min of heating at 65C).</t>
  </si>
  <si>
    <r>
      <t>Diluted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through 10</t>
    </r>
    <r>
      <rPr>
        <rFont val="Calibri (Body)"/>
        <color rgb="FF000000"/>
        <sz val="12.0"/>
        <vertAlign val="superscript"/>
      </rPr>
      <t>-4</t>
    </r>
    <r>
      <rPr>
        <rFont val="Calibri"/>
        <color rgb="FF000000"/>
        <sz val="12.0"/>
      </rPr>
      <t>. Plated 50ul per half plate for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10-4.</t>
    </r>
  </si>
  <si>
    <t>working stock (uL)</t>
  </si>
  <si>
    <t>Counts, determined ~24 hours after 37C incubation on 7/1/19</t>
  </si>
  <si>
    <t>undiluted</t>
  </si>
  <si>
    <r>
      <t>CFU 10</t>
    </r>
    <r>
      <rPr>
        <rFont val="Calibri (Body)"/>
        <color rgb="FF000000"/>
        <sz val="12.0"/>
        <vertAlign val="superscript"/>
      </rPr>
      <t xml:space="preserve">-1 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</si>
  <si>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</si>
  <si>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</si>
  <si>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r>
      <t>CFU 10</t>
    </r>
    <r>
      <rPr>
        <rFont val="Calibri (Body)"/>
        <color rgb="FF000000"/>
        <sz val="12.0"/>
        <vertAlign val="superscript"/>
      </rPr>
      <t>-4</t>
    </r>
  </si>
  <si>
    <t>dilution</t>
  </si>
  <si>
    <t>To get a more accurate count of the spore stock, I replated each of the spore stocks prepped on 7/31/19</t>
  </si>
  <si>
    <t>amount plated</t>
  </si>
  <si>
    <t># of colonies</t>
  </si>
  <si>
    <t>DNP</t>
  </si>
  <si>
    <t>630G WS I</t>
  </si>
  <si>
    <t>630G WS is cultured from the working stock used most recently by Schloss lab (Sarah T miralax experiments and Nick L FMT dilution experiments)</t>
  </si>
  <si>
    <t>TNTC: too numerous to count</t>
  </si>
  <si>
    <t>630G WS II</t>
  </si>
  <si>
    <t>630G I (Young)</t>
  </si>
  <si>
    <t>630G (Young) was cultured from the Young 630G stock from Jhansi Leslie 5/12)</t>
  </si>
  <si>
    <t>Spore stock calcluation:</t>
  </si>
  <si>
    <t>630G II (Young)</t>
  </si>
  <si>
    <t>original dil. x dil. used for colony # x amount plated x # colonies on plate = n spores/ml in your ORIGINAL spore stock</t>
  </si>
  <si>
    <t>Randomness of CFUs on 8/7 suggest spores sticking and above reliable dilutions, so I replated from the dilutions made on 8/7</t>
  </si>
  <si>
    <t>Spore inoculum (working stock) calculation:</t>
  </si>
  <si>
    <t>dil. used for colony # x amount plated x # colonies on plate = n spores/ml in your ORIGINAL spore stock</t>
  </si>
  <si>
    <t>Average CFU</t>
  </si>
  <si>
    <t>TNTC</t>
  </si>
  <si>
    <t>Avg CFU</t>
  </si>
  <si>
    <t># spores in 25uL</t>
  </si>
  <si>
    <t>Plated remaining inoculum after gavaging mice on 8/14/19</t>
  </si>
  <si>
    <t>8/9 Dilute 630G WS I to 10^6 to use as a working stock, using above volumes (1.98 uL of spore stock into 1500 uL UPD H20)</t>
  </si>
  <si>
    <t>Counts, determined ~24 hours after 37C incubation on 8/15/19</t>
  </si>
  <si>
    <r>
      <t>CFU 10</t>
    </r>
    <r>
      <rPr>
        <rFont val="Calibri (Body)"/>
        <color rgb="FF000000"/>
        <sz val="12.0"/>
        <vertAlign val="superscript"/>
      </rPr>
      <t>-1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</si>
  <si>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</si>
  <si>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</si>
  <si>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t>CFU 10-4</t>
  </si>
  <si>
    <t>working stock conc</t>
  </si>
  <si>
    <t>desired conc</t>
  </si>
  <si>
    <t>working stock vol</t>
  </si>
  <si>
    <t>h20 vol</t>
  </si>
  <si>
    <t>Some mice had a few colonies detected in their -1 dilution after they had a day of no colonies.</t>
  </si>
  <si>
    <t>To confirm the colonies on 8/26 we replated the -1 dilution of samples that had no colonies the day prior as well as one sample that had colonies both the day before and after</t>
  </si>
  <si>
    <t>10^-1 CFU on initial plating</t>
  </si>
  <si>
    <t>10^-1 CFU 8/26</t>
  </si>
  <si>
    <t>M_0_D4</t>
  </si>
  <si>
    <t>L_R_D6</t>
  </si>
  <si>
    <t>5*</t>
  </si>
  <si>
    <t>M_LR_D7</t>
  </si>
  <si>
    <t>L_L_D7</t>
  </si>
  <si>
    <t>L_R_D7</t>
  </si>
  <si>
    <t>L_L_D10</t>
  </si>
  <si>
    <t>* replating may have been actually contamination from M_0_D4, as both dilutions ran into each other and colonies are growing a point where they touch</t>
  </si>
  <si>
    <t>* replated colonies from the 8/26 plate from both M0 D4 and LR D6 since the colonies were atypical, similar size but more diffuse and transparent than expected for C. difficile</t>
  </si>
  <si>
    <t>in the plates of the restreaked colonies, there were no C. difficile colonies detected</t>
  </si>
  <si>
    <t>group</t>
  </si>
  <si>
    <t>weight</t>
  </si>
  <si>
    <t>cfu</t>
  </si>
  <si>
    <t>antibiotic</t>
  </si>
  <si>
    <t>treatment</t>
  </si>
  <si>
    <t>Streptomycin</t>
  </si>
  <si>
    <t>FMT</t>
  </si>
  <si>
    <t>Collected stool from 16 male mice ~7-13 weeks old</t>
  </si>
  <si>
    <t>Room</t>
  </si>
  <si>
    <t>Strain</t>
  </si>
  <si>
    <t>Age (Weeks)</t>
  </si>
  <si>
    <t>C57-116</t>
  </si>
  <si>
    <t>C57-106,119</t>
  </si>
  <si>
    <t>C57-120, 122</t>
  </si>
  <si>
    <t>Collected ~14 fecal pellets</t>
  </si>
  <si>
    <t>total weight (g)</t>
  </si>
  <si>
    <t>F -1</t>
  </si>
  <si>
    <t>Full FMT (1:10)</t>
  </si>
  <si>
    <t>Diluted feces into PBS and added 15% glycerol</t>
  </si>
  <si>
    <t>PBS (uL)</t>
  </si>
  <si>
    <t>Glycerol (uL)</t>
  </si>
  <si>
    <t>Aliquoted into 2 tubes for storage at -80C, 1000uL for inocula/sample for sequences</t>
  </si>
  <si>
    <t>M -2</t>
  </si>
  <si>
    <t>Mid FMT (1:100)</t>
  </si>
  <si>
    <t>Diluted 100uL of 1:10 dilution into 135uL glycerol + 750 uL PBS</t>
  </si>
  <si>
    <t>Aliquoted 1000uL into tube for storage at -80C, 1000uL for inocula/sample for sequences</t>
  </si>
  <si>
    <t>L -3</t>
  </si>
  <si>
    <t>Low FMT (1:1000)</t>
  </si>
  <si>
    <t>Diluted 100uL of 1:100 dilution into 135uL glycerol + 750 uL PBS</t>
  </si>
  <si>
    <t>Very Low FMT (1:10000)</t>
  </si>
  <si>
    <t>Diluted 100uL of 1:1000 dilution into 135uL glycerol + 750 uL PBS</t>
  </si>
  <si>
    <t>-5</t>
  </si>
  <si>
    <t>Ultra Low FMT (1:100000)</t>
  </si>
  <si>
    <t>Diluted 100uL of 1:10000 dilution into 135uL glycerol + 750 uL PBS</t>
  </si>
  <si>
    <t>Extinction Low FMT (1:1000000)</t>
  </si>
  <si>
    <t>Diluted 100uL of 1:100000 dilution into 135uL glycerol + 750 uL PBS</t>
  </si>
  <si>
    <t>PBS only</t>
  </si>
  <si>
    <t xml:space="preserve">150uL glycerol + 850uL PBS </t>
  </si>
  <si>
    <t>Aliquoted 1000uL for inocula/sample for sequences</t>
  </si>
  <si>
    <t>Tubes for inocula were spun @ 7500 RPM for 60s</t>
  </si>
  <si>
    <t>All tubes frozen after inoculation</t>
  </si>
  <si>
    <t>Day 2 was thawed aliquot used from Day 1 (37C for 10 min and then spun 7500 rpm for 60s)</t>
  </si>
  <si>
    <t>Timepoint (day)</t>
  </si>
  <si>
    <t>Date</t>
  </si>
  <si>
    <t>Making Streptomycin</t>
  </si>
  <si>
    <t>Every 2 days</t>
  </si>
  <si>
    <t>Add 2.5g Streptomycin to 500 mL distilled water</t>
  </si>
  <si>
    <t>Vacuum filter</t>
  </si>
  <si>
    <t>Distribute among 4 bottles</t>
  </si>
  <si>
    <t>Replace after 2 days</t>
  </si>
  <si>
    <t>Fecal weight (Empty tube-full tube)</t>
  </si>
  <si>
    <r>
      <t>1:10 diltuion (ul PBS) to make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(Fecal weight x 9000)</t>
    </r>
  </si>
  <si>
    <r>
      <t>CFU Counts (18-24hr post plating) CFU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</t>
    </r>
  </si>
  <si>
    <r>
      <t>CFU 10</t>
    </r>
    <r>
      <rPr>
        <rFont val="Calibri (Body)"/>
        <b/>
        <color rgb="FF000000"/>
        <sz val="12.0"/>
        <vertAlign val="superscript"/>
      </rPr>
      <t>-2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</si>
  <si>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-3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</si>
  <si>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-4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</si>
  <si>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-5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</si>
  <si>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-6</t>
    </r>
    <r>
      <rPr>
        <rFont val="Calibri"/>
        <b/>
        <color rgb="FF000000"/>
        <sz val="12.0"/>
      </rPr>
      <t xml:space="preserve"> diltuion</t>
    </r>
  </si>
  <si>
    <t>Amount Plated</t>
  </si>
  <si>
    <t>Dilution factor: 1/(amount plated/1000 ul)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</si>
  <si>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</si>
  <si>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</si>
  <si>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</si>
  <si>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</si>
  <si>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 xml:space="preserve">C. difficile CFU/g sample (from 10-5 diltuion) </t>
  </si>
  <si>
    <t xml:space="preserve">C. difficile CFU/g sample (from 10-6 diltuion) </t>
  </si>
  <si>
    <t>Notes</t>
  </si>
  <si>
    <t>Avg CFU (for those mice with counts across multiple dilutions)</t>
  </si>
  <si>
    <t>Initially did not plate -1 dilution but when -2 dilution numbers were low we plated the -1</t>
  </si>
  <si>
    <t>CFU's for -1 &amp; -2 were recorded after 48 hours</t>
  </si>
  <si>
    <t>CFU's for -1 were recorded after 48 hours, replated 8/26</t>
  </si>
  <si>
    <t>CFU's for -1 were recorded after 48 hours</t>
  </si>
  <si>
    <t>Streaked colony 8/25 and replated 8/26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</si>
</sst>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-d"/>
  </numFmts>
  <fonts count="26">
    <font>
      <sz val="12.0"/>
      <color rgb="FF000000"/>
      <name val="Calibri"/>
    </font>
    <font>
      <sz val="10.0"/>
      <name val="Arial"/>
    </font>
    <font>
      <b/>
      <u/>
      <sz val="10.0"/>
      <name val="Arial"/>
    </font>
    <font>
      <u/>
      <sz val="10.0"/>
      <color rgb="FF0000FF"/>
      <name val="Arial"/>
    </font>
    <font>
      <b/>
      <u/>
      <sz val="10.0"/>
      <name val="Arial"/>
    </font>
    <font>
      <b/>
      <u/>
      <sz val="12.0"/>
      <color rgb="FF000000"/>
      <name val="Calibri"/>
    </font>
    <font/>
    <font>
      <sz val="10.0"/>
      <color rgb="FF000000"/>
      <name val="Arial"/>
    </font>
    <font>
      <sz val="11.0"/>
      <color rgb="FF000000"/>
      <name val="Calibri"/>
    </font>
    <font>
      <b/>
      <u/>
      <sz val="12.0"/>
      <color rgb="FF000000"/>
      <name val="Calibri"/>
    </font>
    <font>
      <sz val="12.0"/>
      <color rgb="FF000000"/>
      <name val="Arial"/>
    </font>
    <font>
      <b/>
      <u/>
      <sz val="10.0"/>
      <name val="Arial"/>
    </font>
    <font>
      <name val="Arial"/>
    </font>
    <font>
      <b/>
      <u/>
      <sz val="12.0"/>
      <color rgb="FF000000"/>
      <name val="Calibri"/>
    </font>
    <font>
      <sz val="11.0"/>
      <color rgb="FF000000"/>
      <name val="Arial"/>
    </font>
    <font>
      <b/>
      <sz val="12.0"/>
      <color rgb="FF000000"/>
      <name val="Calibri"/>
    </font>
    <font>
      <sz val="12.0"/>
      <name val="Calibri"/>
    </font>
    <font>
      <b/>
      <u/>
      <sz val="10.0"/>
      <name val="Arial"/>
    </font>
    <font>
      <b/>
      <color rgb="FF000000"/>
      <name val="Arial"/>
    </font>
    <font>
      <b/>
      <u/>
      <sz val="10.0"/>
      <name val="Arial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FF7D9E"/>
        <bgColor rgb="FFFF7D9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/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1" numFmtId="0" xfId="0" applyFont="1"/>
    <xf borderId="0" fillId="0" fontId="1" numFmtId="14" xfId="0" applyFont="1" applyNumberFormat="1"/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" numFmtId="20" xfId="0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14" xfId="0" applyFont="1" applyNumberFormat="1"/>
    <xf borderId="1" fillId="0" fontId="0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8" numFmtId="14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" fillId="0" fontId="0" numFmtId="0" xfId="0" applyAlignment="1" applyBorder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/>
    </xf>
    <xf borderId="1" fillId="0" fontId="7" numFmtId="14" xfId="0" applyAlignment="1" applyBorder="1" applyFont="1" applyNumberFormat="1">
      <alignment horizontal="center" readingOrder="0"/>
    </xf>
    <xf borderId="1" fillId="0" fontId="1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0" numFmtId="14" xfId="0" applyAlignment="1" applyBorder="1" applyFont="1" applyNumberFormat="1">
      <alignment horizontal="center" readingOrder="0"/>
    </xf>
    <xf borderId="1" fillId="2" fontId="0" numFmtId="0" xfId="0" applyAlignment="1" applyBorder="1" applyFill="1" applyFont="1">
      <alignment horizontal="center" readingOrder="0"/>
    </xf>
    <xf borderId="1" fillId="2" fontId="0" numFmtId="0" xfId="0" applyAlignment="1" applyBorder="1" applyFont="1">
      <alignment horizontal="center"/>
    </xf>
    <xf borderId="1" fillId="2" fontId="7" numFmtId="14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0" fillId="0" fontId="1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0" numFmtId="0" xfId="0" applyFont="1"/>
    <xf borderId="1" fillId="3" fontId="12" numFmtId="0" xfId="0" applyAlignment="1" applyBorder="1" applyFill="1" applyFont="1">
      <alignment horizontal="center" vertical="bottom"/>
    </xf>
    <xf borderId="1" fillId="0" fontId="0" numFmtId="0" xfId="0" applyAlignment="1" applyBorder="1" applyFont="1">
      <alignment readingOrder="0"/>
    </xf>
    <xf borderId="3" fillId="3" fontId="12" numFmtId="164" xfId="0" applyAlignment="1" applyBorder="1" applyFont="1" applyNumberFormat="1">
      <alignment horizontal="center" vertical="bottom"/>
    </xf>
    <xf borderId="4" fillId="0" fontId="0" numFmtId="0" xfId="0" applyAlignment="1" applyBorder="1" applyFont="1">
      <alignment readingOrder="0"/>
    </xf>
    <xf borderId="3" fillId="3" fontId="12" numFmtId="165" xfId="0" applyAlignment="1" applyBorder="1" applyFont="1" applyNumberFormat="1">
      <alignment horizontal="center" vertical="bottom"/>
    </xf>
    <xf borderId="3" fillId="3" fontId="12" numFmtId="0" xfId="0" applyAlignment="1" applyBorder="1" applyFont="1">
      <alignment horizontal="center" vertical="bottom"/>
    </xf>
    <xf borderId="3" fillId="3" fontId="14" numFmtId="0" xfId="0" applyAlignment="1" applyBorder="1" applyFont="1">
      <alignment vertical="bottom"/>
    </xf>
    <xf borderId="1" fillId="4" fontId="0" numFmtId="0" xfId="0" applyAlignment="1" applyBorder="1" applyFill="1" applyFont="1">
      <alignment horizontal="center"/>
    </xf>
    <xf borderId="1" fillId="4" fontId="0" numFmtId="0" xfId="0" applyAlignment="1" applyBorder="1" applyFont="1">
      <alignment horizontal="center" readingOrder="0"/>
    </xf>
    <xf borderId="3" fillId="5" fontId="12" numFmtId="0" xfId="0" applyAlignment="1" applyBorder="1" applyFill="1" applyFont="1">
      <alignment horizontal="center" vertical="bottom"/>
    </xf>
    <xf borderId="1" fillId="2" fontId="0" numFmtId="0" xfId="0" applyAlignment="1" applyBorder="1" applyFont="1">
      <alignment readingOrder="0"/>
    </xf>
    <xf borderId="3" fillId="6" fontId="12" numFmtId="0" xfId="0" applyAlignment="1" applyBorder="1" applyFill="1" applyFont="1">
      <alignment vertical="bottom"/>
    </xf>
    <xf borderId="5" fillId="2" fontId="0" numFmtId="0" xfId="0" applyAlignment="1" applyBorder="1" applyFont="1">
      <alignment readingOrder="0"/>
    </xf>
    <xf borderId="3" fillId="3" fontId="12" numFmtId="0" xfId="0" applyAlignment="1" applyBorder="1" applyFont="1">
      <alignment horizontal="center" vertical="bottom"/>
    </xf>
    <xf borderId="3" fillId="3" fontId="12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2" fillId="3" fontId="12" numFmtId="0" xfId="0" applyAlignment="1" applyBorder="1" applyFont="1">
      <alignment horizontal="center" vertical="bottom"/>
    </xf>
    <xf borderId="6" fillId="3" fontId="14" numFmtId="164" xfId="0" applyAlignment="1" applyBorder="1" applyFont="1" applyNumberFormat="1">
      <alignment horizontal="center" vertical="bottom"/>
    </xf>
    <xf borderId="6" fillId="3" fontId="12" numFmtId="165" xfId="0" applyAlignment="1" applyBorder="1" applyFont="1" applyNumberFormat="1">
      <alignment horizontal="center" vertical="bottom"/>
    </xf>
    <xf borderId="6" fillId="3" fontId="12" numFmtId="0" xfId="0" applyAlignment="1" applyBorder="1" applyFont="1">
      <alignment horizontal="center" vertical="bottom"/>
    </xf>
    <xf borderId="6" fillId="3" fontId="14" numFmtId="0" xfId="0" applyAlignment="1" applyBorder="1" applyFont="1">
      <alignment vertical="bottom"/>
    </xf>
    <xf borderId="6" fillId="5" fontId="12" numFmtId="0" xfId="0" applyAlignment="1" applyBorder="1" applyFont="1">
      <alignment horizontal="center" vertical="bottom"/>
    </xf>
    <xf borderId="6" fillId="6" fontId="12" numFmtId="0" xfId="0" applyAlignment="1" applyBorder="1" applyFont="1">
      <alignment vertical="bottom"/>
    </xf>
    <xf borderId="0" fillId="0" fontId="7" numFmtId="0" xfId="0" applyFont="1"/>
    <xf borderId="6" fillId="3" fontId="12" numFmtId="0" xfId="0" applyAlignment="1" applyBorder="1" applyFont="1">
      <alignment horizontal="center" vertical="bottom"/>
    </xf>
    <xf borderId="6" fillId="3" fontId="12" numFmtId="0" xfId="0" applyAlignment="1" applyBorder="1" applyFont="1">
      <alignment vertical="bottom"/>
    </xf>
    <xf borderId="5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0" fontId="12" numFmtId="0" xfId="0" applyAlignment="1" applyFont="1">
      <alignment horizontal="center" vertical="bottom"/>
    </xf>
    <xf borderId="3" fillId="0" fontId="12" numFmtId="164" xfId="0" applyAlignment="1" applyBorder="1" applyFont="1" applyNumberFormat="1">
      <alignment horizontal="center" vertical="bottom"/>
    </xf>
    <xf borderId="3" fillId="0" fontId="12" numFmtId="165" xfId="0" applyAlignment="1" applyBorder="1" applyFont="1" applyNumberFormat="1">
      <alignment horizontal="center" vertical="bottom"/>
    </xf>
    <xf borderId="3" fillId="0" fontId="12" numFmtId="0" xfId="0" applyAlignment="1" applyBorder="1" applyFont="1">
      <alignment horizontal="center" vertical="bottom"/>
    </xf>
    <xf borderId="3" fillId="0" fontId="14" numFmtId="0" xfId="0" applyAlignment="1" applyBorder="1" applyFont="1">
      <alignment vertical="bottom"/>
    </xf>
    <xf borderId="7" fillId="0" fontId="12" numFmtId="0" xfId="0" applyAlignment="1" applyBorder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6" fillId="0" fontId="14" numFmtId="164" xfId="0" applyAlignment="1" applyBorder="1" applyFont="1" applyNumberFormat="1">
      <alignment horizontal="center" vertical="bottom"/>
    </xf>
    <xf borderId="6" fillId="0" fontId="12" numFmtId="165" xfId="0" applyAlignment="1" applyBorder="1" applyFont="1" applyNumberFormat="1">
      <alignment horizontal="center" vertical="bottom"/>
    </xf>
    <xf borderId="6" fillId="0" fontId="12" numFmtId="0" xfId="0" applyAlignment="1" applyBorder="1" applyFont="1">
      <alignment horizontal="center" vertical="bottom"/>
    </xf>
    <xf borderId="6" fillId="0" fontId="14" numFmtId="0" xfId="0" applyAlignment="1" applyBorder="1" applyFont="1">
      <alignment vertical="bottom"/>
    </xf>
    <xf borderId="8" fillId="0" fontId="12" numFmtId="0" xfId="0" applyAlignment="1" applyBorder="1" applyFont="1">
      <alignment horizontal="center" vertical="bottom"/>
    </xf>
    <xf borderId="0" fillId="0" fontId="15" numFmtId="0" xfId="0" applyAlignment="1" applyFont="1">
      <alignment horizontal="center"/>
    </xf>
    <xf borderId="9" fillId="0" fontId="15" numFmtId="0" xfId="0" applyAlignment="1" applyBorder="1" applyFont="1">
      <alignment horizontal="center" shrinkToFit="0" wrapText="1"/>
    </xf>
    <xf borderId="10" fillId="0" fontId="15" numFmtId="0" xfId="0" applyAlignment="1" applyBorder="1" applyFont="1">
      <alignment horizontal="center" shrinkToFit="0" wrapText="1"/>
    </xf>
    <xf borderId="0" fillId="0" fontId="15" numFmtId="0" xfId="0" applyAlignment="1" applyFont="1">
      <alignment horizontal="center" shrinkToFit="0" wrapText="1"/>
    </xf>
    <xf borderId="11" fillId="0" fontId="0" numFmtId="0" xfId="0" applyAlignment="1" applyBorder="1" applyFont="1">
      <alignment horizontal="center"/>
    </xf>
    <xf borderId="12" fillId="0" fontId="0" numFmtId="14" xfId="0" applyAlignment="1" applyBorder="1" applyFont="1" applyNumberFormat="1">
      <alignment horizontal="center" readingOrder="0"/>
    </xf>
    <xf borderId="12" fillId="0" fontId="0" numFmtId="0" xfId="0" applyAlignment="1" applyBorder="1" applyFont="1">
      <alignment horizontal="center"/>
    </xf>
    <xf borderId="12" fillId="0" fontId="0" numFmtId="0" xfId="0" applyAlignment="1" applyBorder="1" applyFont="1">
      <alignment readingOrder="0"/>
    </xf>
    <xf borderId="13" fillId="0" fontId="0" numFmtId="0" xfId="0" applyAlignment="1" applyBorder="1" applyFont="1">
      <alignment horizontal="center" readingOrder="0"/>
    </xf>
    <xf borderId="14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 readingOrder="0"/>
    </xf>
    <xf borderId="16" fillId="7" fontId="0" numFmtId="0" xfId="0" applyAlignment="1" applyBorder="1" applyFill="1" applyFont="1">
      <alignment horizontal="center"/>
    </xf>
    <xf borderId="15" fillId="2" fontId="0" numFmtId="0" xfId="0" applyAlignment="1" applyBorder="1" applyFont="1">
      <alignment horizontal="center" readingOrder="0"/>
    </xf>
    <xf borderId="17" fillId="7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6" fillId="8" fontId="0" numFmtId="0" xfId="0" applyAlignment="1" applyBorder="1" applyFill="1" applyFont="1">
      <alignment readingOrder="0"/>
    </xf>
    <xf borderId="3" fillId="8" fontId="0" numFmtId="0" xfId="0" applyAlignment="1" applyBorder="1" applyFont="1">
      <alignment readingOrder="0"/>
    </xf>
    <xf borderId="3" fillId="9" fontId="0" numFmtId="0" xfId="0" applyAlignment="1" applyBorder="1" applyFill="1" applyFont="1">
      <alignment readingOrder="0"/>
    </xf>
    <xf borderId="3" fillId="0" fontId="0" numFmtId="0" xfId="0" applyAlignment="1" applyBorder="1" applyFont="1">
      <alignment readingOrder="0"/>
    </xf>
    <xf borderId="19" fillId="0" fontId="0" numFmtId="0" xfId="0" applyAlignment="1" applyBorder="1" applyFont="1">
      <alignment horizontal="center"/>
    </xf>
    <xf borderId="9" fillId="0" fontId="0" numFmtId="14" xfId="0" applyAlignment="1" applyBorder="1" applyFont="1" applyNumberFormat="1">
      <alignment horizontal="center" readingOrder="0"/>
    </xf>
    <xf borderId="9" fillId="0" fontId="0" numFmtId="0" xfId="0" applyAlignment="1" applyBorder="1" applyFont="1">
      <alignment horizontal="center"/>
    </xf>
    <xf borderId="9" fillId="0" fontId="0" numFmtId="0" xfId="0" applyAlignment="1" applyBorder="1" applyFont="1">
      <alignment readingOrder="0"/>
    </xf>
    <xf borderId="20" fillId="0" fontId="0" numFmtId="0" xfId="0" applyAlignment="1" applyBorder="1" applyFont="1">
      <alignment horizontal="center" readingOrder="0"/>
    </xf>
    <xf borderId="21" fillId="0" fontId="0" numFmtId="0" xfId="0" applyAlignment="1" applyBorder="1" applyFont="1">
      <alignment horizontal="center"/>
    </xf>
    <xf borderId="22" fillId="0" fontId="0" numFmtId="14" xfId="0" applyAlignment="1" applyBorder="1" applyFont="1" applyNumberFormat="1">
      <alignment horizontal="center" readingOrder="0"/>
    </xf>
    <xf borderId="22" fillId="0" fontId="0" numFmtId="0" xfId="0" applyAlignment="1" applyBorder="1" applyFont="1">
      <alignment horizontal="center"/>
    </xf>
    <xf borderId="22" fillId="0" fontId="0" numFmtId="0" xfId="0" applyAlignment="1" applyBorder="1" applyFont="1">
      <alignment readingOrder="0"/>
    </xf>
    <xf borderId="23" fillId="0" fontId="0" numFmtId="0" xfId="0" applyAlignment="1" applyBorder="1" applyFont="1">
      <alignment horizontal="center" readingOrder="0"/>
    </xf>
    <xf borderId="2" fillId="0" fontId="0" numFmtId="14" xfId="0" applyAlignment="1" applyBorder="1" applyFont="1" applyNumberFormat="1">
      <alignment horizontal="center" readingOrder="0"/>
    </xf>
    <xf borderId="2" fillId="0" fontId="0" numFmtId="0" xfId="0" applyAlignment="1" applyBorder="1" applyFont="1">
      <alignment horizontal="center"/>
    </xf>
    <xf borderId="0" fillId="0" fontId="10" numFmtId="0" xfId="0" applyAlignment="1" applyFont="1">
      <alignment readingOrder="0"/>
    </xf>
    <xf borderId="0" fillId="0" fontId="0" numFmtId="16" xfId="0" applyFont="1" applyNumberFormat="1"/>
    <xf borderId="0" fillId="0" fontId="6" numFmtId="11" xfId="0" applyFont="1" applyNumberFormat="1"/>
    <xf borderId="0" fillId="0" fontId="10" numFmtId="0" xfId="0" applyFont="1"/>
    <xf borderId="0" fillId="0" fontId="6" numFmtId="4" xfId="0" applyFont="1" applyNumberFormat="1"/>
    <xf borderId="0" fillId="0" fontId="0" numFmtId="11" xfId="0" applyFont="1" applyNumberFormat="1"/>
    <xf borderId="1" fillId="0" fontId="0" numFmtId="16" xfId="0" applyBorder="1" applyFont="1" applyNumberFormat="1"/>
    <xf borderId="0" fillId="0" fontId="6" numFmtId="165" xfId="0" applyAlignment="1" applyFont="1" applyNumberFormat="1">
      <alignment readingOrder="0"/>
    </xf>
    <xf borderId="1" fillId="0" fontId="0" numFmtId="0" xfId="0" applyBorder="1" applyFont="1"/>
    <xf borderId="0" fillId="0" fontId="0" numFmtId="14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14" xfId="0" applyAlignment="1" applyFont="1" applyNumberForma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0" numFmtId="166" xfId="0" applyAlignment="1" applyBorder="1" applyFont="1" applyNumberFormat="1">
      <alignment horizontal="right" readingOrder="0" shrinkToFit="0" vertical="bottom" wrapText="0"/>
    </xf>
    <xf borderId="1" fillId="0" fontId="6" numFmtId="166" xfId="0" applyAlignment="1" applyBorder="1" applyFont="1" applyNumberFormat="1">
      <alignment readingOrder="0"/>
    </xf>
    <xf borderId="1" fillId="0" fontId="0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readingOrder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11" xfId="0" applyAlignment="1" applyFont="1" applyNumberFormat="1">
      <alignment horizontal="right" readingOrder="0" shrinkToFit="0" vertical="bottom" wrapText="0"/>
    </xf>
    <xf borderId="1" fillId="0" fontId="6" numFmtId="0" xfId="0" applyBorder="1" applyFont="1"/>
    <xf borderId="1" fillId="0" fontId="0" numFmtId="11" xfId="0" applyAlignment="1" applyBorder="1" applyFont="1" applyNumberFormat="1">
      <alignment horizontal="right" readingOrder="0" shrinkToFit="0" vertical="bottom" wrapText="0"/>
    </xf>
    <xf borderId="1" fillId="0" fontId="0" numFmtId="11" xfId="0" applyBorder="1" applyFont="1" applyNumberFormat="1"/>
    <xf borderId="4" fillId="0" fontId="0" numFmtId="16" xfId="0" applyBorder="1" applyFont="1" applyNumberFormat="1"/>
    <xf borderId="24" fillId="0" fontId="0" numFmtId="16" xfId="0" applyBorder="1" applyFont="1" applyNumberFormat="1"/>
    <xf borderId="4" fillId="0" fontId="0" numFmtId="0" xfId="0" applyBorder="1" applyFont="1"/>
    <xf borderId="24" fillId="0" fontId="0" numFmtId="0" xfId="0" applyBorder="1" applyFont="1"/>
    <xf borderId="0" fillId="0" fontId="6" numFmtId="11" xfId="0" applyAlignment="1" applyFont="1" applyNumberFormat="1">
      <alignment readingOrder="0"/>
    </xf>
    <xf borderId="0" fillId="0" fontId="0" numFmtId="0" xfId="0" applyAlignment="1" applyFont="1">
      <alignment horizontal="center"/>
    </xf>
    <xf borderId="0" fillId="0" fontId="0" numFmtId="2" xfId="0" applyAlignment="1" applyFont="1" applyNumberFormat="1">
      <alignment horizontal="center"/>
    </xf>
    <xf borderId="18" fillId="0" fontId="0" numFmtId="0" xfId="0" applyAlignment="1" applyBorder="1" applyFont="1">
      <alignment horizontal="center" readingOrder="0"/>
    </xf>
    <xf borderId="0" fillId="0" fontId="0" numFmtId="2" xfId="0" applyFont="1" applyNumberFormat="1"/>
    <xf borderId="14" fillId="0" fontId="0" numFmtId="0" xfId="0" applyAlignment="1" applyBorder="1" applyFont="1">
      <alignment horizontal="center" readingOrder="0"/>
    </xf>
    <xf borderId="17" fillId="9" fontId="0" numFmtId="0" xfId="0" applyAlignment="1" applyBorder="1" applyFont="1">
      <alignment horizontal="center" readingOrder="0"/>
    </xf>
    <xf borderId="17" fillId="0" fontId="0" numFmtId="0" xfId="0" applyAlignment="1" applyBorder="1" applyFont="1">
      <alignment horizontal="center" readingOrder="0"/>
    </xf>
    <xf borderId="17" fillId="8" fontId="0" numFmtId="0" xfId="0" applyAlignment="1" applyBorder="1" applyFont="1">
      <alignment horizontal="center" readingOrder="0"/>
    </xf>
    <xf borderId="0" fillId="0" fontId="1" numFmtId="16" xfId="0" applyAlignment="1" applyFont="1" applyNumberFormat="1">
      <alignment readingOrder="0"/>
    </xf>
    <xf borderId="25" fillId="0" fontId="12" numFmtId="0" xfId="0" applyAlignment="1" applyBorder="1" applyFont="1">
      <alignment shrinkToFit="0" vertical="bottom" wrapText="0"/>
    </xf>
    <xf borderId="4" fillId="0" fontId="0" numFmtId="2" xfId="0" applyBorder="1" applyFont="1" applyNumberFormat="1"/>
    <xf borderId="25" fillId="0" fontId="16" numFmtId="0" xfId="0" applyAlignment="1" applyBorder="1" applyFont="1">
      <alignment vertical="bottom"/>
    </xf>
    <xf borderId="17" fillId="9" fontId="0" numFmtId="0" xfId="0" applyAlignment="1" applyBorder="1" applyFont="1">
      <alignment horizontal="center"/>
    </xf>
    <xf borderId="0" fillId="0" fontId="16" numFmtId="0" xfId="0" applyAlignment="1" applyFont="1">
      <alignment vertical="bottom"/>
    </xf>
    <xf borderId="0" fillId="0" fontId="17" numFmtId="0" xfId="0" applyAlignment="1" applyFont="1">
      <alignment horizontal="left"/>
    </xf>
    <xf borderId="8" fillId="0" fontId="18" numFmtId="0" xfId="0" applyAlignment="1" applyBorder="1" applyFont="1">
      <alignment vertical="bottom"/>
    </xf>
    <xf borderId="0" fillId="0" fontId="0" numFmtId="0" xfId="0" applyAlignment="1" applyFont="1">
      <alignment horizontal="left"/>
    </xf>
    <xf borderId="0" fillId="0" fontId="6" numFmtId="0" xfId="0" applyAlignment="1" applyFont="1">
      <alignment horizontal="left"/>
    </xf>
    <xf borderId="1" fillId="0" fontId="12" numFmtId="0" xfId="0" applyAlignment="1" applyBorder="1" applyFont="1">
      <alignment vertical="bottom"/>
    </xf>
    <xf borderId="3" fillId="0" fontId="12" numFmtId="164" xfId="0" applyAlignment="1" applyBorder="1" applyFont="1" applyNumberFormat="1">
      <alignment vertical="bottom"/>
    </xf>
    <xf borderId="3" fillId="0" fontId="12" numFmtId="0" xfId="0" applyAlignment="1" applyBorder="1" applyFont="1">
      <alignment horizontal="center" vertical="bottom"/>
    </xf>
    <xf borderId="3" fillId="0" fontId="12" numFmtId="0" xfId="0" applyAlignment="1" applyBorder="1" applyFont="1">
      <alignment horizontal="center" vertical="bottom"/>
    </xf>
    <xf borderId="3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2" fillId="0" fontId="12" numFmtId="0" xfId="0" applyAlignment="1" applyBorder="1" applyFont="1">
      <alignment vertical="bottom"/>
    </xf>
    <xf borderId="6" fillId="0" fontId="12" numFmtId="165" xfId="0" applyAlignment="1" applyBorder="1" applyFont="1" applyNumberFormat="1">
      <alignment horizontal="right" vertical="bottom"/>
    </xf>
    <xf borderId="6" fillId="0" fontId="12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vertical="bottom"/>
    </xf>
    <xf borderId="6" fillId="0" fontId="12" numFmtId="0" xfId="0" applyAlignment="1" applyBorder="1" applyFont="1">
      <alignment vertical="bottom"/>
    </xf>
    <xf borderId="6" fillId="0" fontId="12" numFmtId="164" xfId="0" applyAlignment="1" applyBorder="1" applyFont="1" applyNumberFormat="1">
      <alignment horizontal="center" vertical="bottom"/>
    </xf>
    <xf borderId="6" fillId="0" fontId="16" numFmtId="0" xfId="0" applyAlignment="1" applyBorder="1" applyFont="1">
      <alignment vertical="bottom"/>
    </xf>
    <xf borderId="6" fillId="0" fontId="16" numFmtId="14" xfId="0" applyAlignment="1" applyBorder="1" applyFont="1" applyNumberFormat="1">
      <alignment vertical="bottom"/>
    </xf>
    <xf borderId="6" fillId="5" fontId="16" numFmtId="0" xfId="0" applyAlignment="1" applyBorder="1" applyFont="1">
      <alignment vertical="bottom"/>
    </xf>
    <xf borderId="0" fillId="0" fontId="16" numFmtId="14" xfId="0" applyAlignment="1" applyFont="1" applyNumberFormat="1">
      <alignment vertical="bottom"/>
    </xf>
    <xf borderId="25" fillId="0" fontId="12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horizontal="right" vertical="bottom"/>
    </xf>
    <xf borderId="0" fillId="0" fontId="19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0" numFmtId="2" xfId="0" applyAlignment="1" applyFont="1" applyNumberFormat="1">
      <alignment horizontal="left"/>
    </xf>
    <xf borderId="0" fillId="0" fontId="1" numFmtId="0" xfId="0" applyAlignment="1" applyFont="1">
      <alignment horizontal="left"/>
    </xf>
    <xf borderId="25" fillId="0" fontId="16" numFmtId="0" xfId="0" applyAlignment="1" applyBorder="1" applyFont="1">
      <alignment shrinkToFit="0" vertical="bottom" wrapText="0"/>
    </xf>
    <xf borderId="0" fillId="0" fontId="16" numFmtId="2" xfId="0" applyAlignment="1" applyFont="1" applyNumberFormat="1">
      <alignment vertical="bottom"/>
    </xf>
    <xf borderId="0" fillId="0" fontId="16" numFmtId="0" xfId="0" applyAlignment="1" applyFont="1">
      <alignment horizontal="right" vertical="bottom"/>
    </xf>
    <xf borderId="0" fillId="0" fontId="20" numFmtId="0" xfId="0" applyAlignment="1" applyFont="1">
      <alignment horizontal="left"/>
    </xf>
    <xf borderId="25" fillId="0" fontId="16" numFmtId="0" xfId="0" applyAlignment="1" applyBorder="1" applyFont="1">
      <alignment readingOrder="0" shrinkToFit="0" vertical="bottom" wrapText="0"/>
    </xf>
    <xf borderId="0" fillId="0" fontId="21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49" xfId="0" applyAlignment="1" applyFont="1" applyNumberFormat="1">
      <alignment readingOrder="0"/>
    </xf>
    <xf borderId="26" fillId="0" fontId="15" numFmtId="0" xfId="0" applyAlignment="1" applyBorder="1" applyFont="1">
      <alignment horizontal="center" shrinkToFit="0" wrapText="1"/>
    </xf>
    <xf borderId="17" fillId="8" fontId="0" numFmtId="0" xfId="0" applyAlignment="1" applyBorder="1" applyFont="1">
      <alignment horizontal="center"/>
    </xf>
    <xf borderId="26" fillId="0" fontId="24" numFmtId="0" xfId="0" applyAlignment="1" applyBorder="1" applyFont="1">
      <alignment horizontal="center"/>
    </xf>
    <xf borderId="27" fillId="0" fontId="0" numFmtId="14" xfId="0" applyAlignment="1" applyBorder="1" applyFont="1" applyNumberFormat="1">
      <alignment horizontal="center" readingOrder="0"/>
    </xf>
    <xf borderId="27" fillId="8" fontId="0" numFmtId="0" xfId="0" applyBorder="1" applyFont="1"/>
    <xf borderId="27" fillId="8" fontId="0" numFmtId="0" xfId="0" applyAlignment="1" applyBorder="1" applyFont="1">
      <alignment horizontal="center"/>
    </xf>
    <xf borderId="27" fillId="8" fontId="0" numFmtId="0" xfId="0" applyAlignment="1" applyBorder="1" applyFont="1">
      <alignment horizontal="center" readingOrder="0"/>
    </xf>
    <xf borderId="12" fillId="8" fontId="0" numFmtId="11" xfId="0" applyBorder="1" applyFont="1" applyNumberFormat="1"/>
    <xf borderId="28" fillId="8" fontId="0" numFmtId="0" xfId="0" applyBorder="1" applyFont="1"/>
    <xf borderId="28" fillId="8" fontId="0" numFmtId="11" xfId="0" applyBorder="1" applyFont="1" applyNumberFormat="1"/>
    <xf borderId="29" fillId="0" fontId="0" numFmtId="0" xfId="0" applyBorder="1" applyFont="1"/>
    <xf borderId="3" fillId="0" fontId="0" numFmtId="14" xfId="0" applyAlignment="1" applyBorder="1" applyFont="1" applyNumberFormat="1">
      <alignment horizontal="center" readingOrder="0"/>
    </xf>
    <xf borderId="3" fillId="8" fontId="0" numFmtId="0" xfId="0" applyBorder="1" applyFont="1"/>
    <xf borderId="3" fillId="8" fontId="0" numFmtId="0" xfId="0" applyAlignment="1" applyBorder="1" applyFont="1">
      <alignment horizontal="center"/>
    </xf>
    <xf borderId="6" fillId="8" fontId="0" numFmtId="0" xfId="0" applyBorder="1" applyFont="1"/>
    <xf borderId="1" fillId="8" fontId="0" numFmtId="11" xfId="0" applyBorder="1" applyFont="1" applyNumberFormat="1"/>
    <xf borderId="0" fillId="8" fontId="0" numFmtId="0" xfId="0" applyFont="1"/>
    <xf borderId="0" fillId="8" fontId="0" numFmtId="11" xfId="0" applyFont="1" applyNumberFormat="1"/>
    <xf borderId="30" fillId="0" fontId="0" numFmtId="0" xfId="0" applyBorder="1" applyFont="1"/>
    <xf borderId="1" fillId="9" fontId="0" numFmtId="14" xfId="0" applyAlignment="1" applyBorder="1" applyFont="1" applyNumberFormat="1">
      <alignment horizontal="center" readingOrder="0"/>
    </xf>
    <xf borderId="3" fillId="9" fontId="0" numFmtId="0" xfId="0" applyBorder="1" applyFont="1"/>
    <xf borderId="3" fillId="9" fontId="0" numFmtId="0" xfId="0" applyAlignment="1" applyBorder="1" applyFont="1">
      <alignment horizontal="center"/>
    </xf>
    <xf borderId="1" fillId="9" fontId="0" numFmtId="0" xfId="0" applyAlignment="1" applyBorder="1" applyFont="1">
      <alignment readingOrder="0"/>
    </xf>
    <xf borderId="1" fillId="9" fontId="0" numFmtId="0" xfId="0" applyBorder="1" applyFont="1"/>
    <xf borderId="1" fillId="9" fontId="0" numFmtId="11" xfId="0" applyBorder="1" applyFont="1" applyNumberFormat="1"/>
    <xf borderId="31" fillId="9" fontId="0" numFmtId="0" xfId="0" applyBorder="1" applyFont="1"/>
    <xf borderId="1" fillId="8" fontId="0" numFmtId="0" xfId="0" applyAlignment="1" applyBorder="1" applyFont="1">
      <alignment readingOrder="0"/>
    </xf>
    <xf borderId="1" fillId="8" fontId="0" numFmtId="0" xfId="0" applyBorder="1" applyFont="1"/>
    <xf borderId="30" fillId="7" fontId="0" numFmtId="0" xfId="0" applyBorder="1" applyFont="1"/>
    <xf borderId="30" fillId="9" fontId="0" numFmtId="0" xfId="0" applyBorder="1" applyFont="1"/>
    <xf borderId="12" fillId="0" fontId="0" numFmtId="14" xfId="0" applyAlignment="1" applyBorder="1" applyFont="1" applyNumberFormat="1">
      <alignment horizontal="center"/>
    </xf>
    <xf borderId="12" fillId="8" fontId="0" numFmtId="0" xfId="0" applyAlignment="1" applyBorder="1" applyFont="1">
      <alignment readingOrder="0"/>
    </xf>
    <xf borderId="12" fillId="8" fontId="0" numFmtId="0" xfId="0" applyBorder="1" applyFont="1"/>
    <xf borderId="1" fillId="0" fontId="0" numFmtId="14" xfId="0" applyAlignment="1" applyBorder="1" applyFont="1" applyNumberFormat="1">
      <alignment horizontal="center"/>
    </xf>
    <xf borderId="1" fillId="9" fontId="0" numFmtId="14" xfId="0" applyAlignment="1" applyBorder="1" applyFont="1" applyNumberFormat="1">
      <alignment horizontal="center"/>
    </xf>
    <xf borderId="18" fillId="8" fontId="0" numFmtId="0" xfId="0" applyAlignment="1" applyBorder="1" applyFont="1">
      <alignment horizontal="center"/>
    </xf>
    <xf borderId="14" fillId="8" fontId="0" numFmtId="0" xfId="0" applyAlignment="1" applyBorder="1" applyFont="1">
      <alignment horizontal="center"/>
    </xf>
    <xf borderId="1" fillId="8" fontId="0" numFmtId="0" xfId="0" applyAlignment="1" applyBorder="1" applyFont="1">
      <alignment horizontal="center" readingOrder="0"/>
    </xf>
    <xf borderId="1" fillId="8" fontId="0" numFmtId="0" xfId="0" applyAlignment="1" applyBorder="1" applyFont="1">
      <alignment horizontal="center"/>
    </xf>
    <xf borderId="19" fillId="9" fontId="0" numFmtId="0" xfId="0" applyAlignment="1" applyBorder="1" applyFont="1">
      <alignment horizontal="center"/>
    </xf>
    <xf borderId="9" fillId="9" fontId="0" numFmtId="14" xfId="0" applyAlignment="1" applyBorder="1" applyFont="1" applyNumberFormat="1">
      <alignment horizontal="center"/>
    </xf>
    <xf borderId="32" fillId="9" fontId="0" numFmtId="0" xfId="0" applyBorder="1" applyFont="1"/>
    <xf borderId="32" fillId="9" fontId="0" numFmtId="0" xfId="0" applyAlignment="1" applyBorder="1" applyFont="1">
      <alignment horizontal="center"/>
    </xf>
    <xf borderId="9" fillId="9" fontId="0" numFmtId="0" xfId="0" applyAlignment="1" applyBorder="1" applyFont="1">
      <alignment readingOrder="0"/>
    </xf>
    <xf borderId="9" fillId="9" fontId="0" numFmtId="0" xfId="0" applyBorder="1" applyFont="1"/>
    <xf borderId="9" fillId="9" fontId="0" numFmtId="11" xfId="0" applyBorder="1" applyFont="1" applyNumberFormat="1"/>
    <xf borderId="9" fillId="8" fontId="0" numFmtId="0" xfId="0" applyAlignment="1" applyBorder="1" applyFont="1">
      <alignment readingOrder="0"/>
    </xf>
    <xf borderId="33" fillId="8" fontId="0" numFmtId="0" xfId="0" applyBorder="1" applyFont="1"/>
    <xf borderId="7" fillId="8" fontId="0" numFmtId="0" xfId="0" applyBorder="1" applyFont="1"/>
    <xf borderId="7" fillId="9" fontId="0" numFmtId="0" xfId="0" applyBorder="1" applyFont="1"/>
    <xf borderId="18" fillId="8" fontId="0" numFmtId="0" xfId="0" applyAlignment="1" applyBorder="1" applyFont="1">
      <alignment horizontal="center" readingOrder="0"/>
    </xf>
    <xf borderId="1" fillId="8" fontId="0" numFmtId="11" xfId="0" applyAlignment="1" applyBorder="1" applyFont="1" applyNumberFormat="1">
      <alignment readingOrder="0"/>
    </xf>
    <xf borderId="1" fillId="9" fontId="0" numFmtId="11" xfId="0" applyAlignment="1" applyBorder="1" applyFont="1" applyNumberFormat="1">
      <alignment readingOrder="0"/>
    </xf>
    <xf borderId="12" fillId="8" fontId="0" numFmtId="0" xfId="0" applyAlignment="1" applyBorder="1" applyFont="1">
      <alignment horizontal="right" readingOrder="0" vertical="bottom"/>
    </xf>
    <xf borderId="1" fillId="8" fontId="0" numFmtId="0" xfId="0" applyAlignment="1" applyBorder="1" applyFont="1">
      <alignment horizontal="right" readingOrder="0" vertical="bottom"/>
    </xf>
    <xf borderId="1" fillId="9" fontId="0" numFmtId="0" xfId="0" applyAlignment="1" applyBorder="1" applyFont="1">
      <alignment horizontal="right" readingOrder="0" vertical="bottom"/>
    </xf>
    <xf borderId="1" fillId="8" fontId="0" numFmtId="0" xfId="0" applyAlignment="1" applyBorder="1" applyFont="1">
      <alignment readingOrder="0" vertical="bottom"/>
    </xf>
    <xf borderId="1" fillId="9" fontId="0" numFmtId="0" xfId="0" applyAlignment="1" applyBorder="1" applyFont="1">
      <alignment readingOrder="0" vertical="bottom"/>
    </xf>
    <xf borderId="3" fillId="8" fontId="0" numFmtId="0" xfId="0" applyAlignment="1" applyBorder="1" applyFont="1">
      <alignment horizontal="center" readingOrder="0"/>
    </xf>
    <xf borderId="0" fillId="8" fontId="25" numFmtId="11" xfId="0" applyAlignment="1" applyFont="1" applyNumberFormat="1">
      <alignment readingOrder="0"/>
    </xf>
    <xf borderId="0" fillId="8" fontId="2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mich.qualtrics.com/jfe/form/SV_5pyi9GmKwkLWj2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3.44"/>
    <col customWidth="1" min="3" max="3" width="10.56"/>
    <col customWidth="1" min="4" max="4" width="5.67"/>
    <col customWidth="1" min="5" max="26" width="10.56"/>
  </cols>
  <sheetData>
    <row r="1" ht="15.75" customHeight="1">
      <c r="A1" t="s">
        <v>2</v>
      </c>
      <c r="B1" s="2" t="s">
        <v>3</v>
      </c>
      <c r="C1" s="2" t="s">
        <v>11</v>
      </c>
      <c r="D1" s="2" t="s">
        <v>12</v>
      </c>
    </row>
    <row r="2" ht="15.75" customHeight="1">
      <c r="A2" s="4"/>
      <c r="B2" t="s">
        <v>13</v>
      </c>
      <c r="C2" s="3" t="s">
        <v>14</v>
      </c>
      <c r="D2" s="14" t="s">
        <v>15</v>
      </c>
    </row>
    <row r="3" ht="15.75" customHeight="1">
      <c r="B3" t="s">
        <v>44</v>
      </c>
      <c r="C3" s="16" t="s">
        <v>45</v>
      </c>
      <c r="D3" s="14" t="s">
        <v>48</v>
      </c>
    </row>
    <row r="4" ht="15.75" customHeight="1">
      <c r="B4" s="18" t="s">
        <v>49</v>
      </c>
      <c r="C4" s="16" t="s">
        <v>50</v>
      </c>
      <c r="D4" s="14" t="s">
        <v>51</v>
      </c>
    </row>
    <row r="5" ht="15.75" customHeight="1">
      <c r="B5" s="18" t="s">
        <v>52</v>
      </c>
      <c r="C5" s="16" t="s">
        <v>53</v>
      </c>
      <c r="D5" s="14" t="s">
        <v>54</v>
      </c>
    </row>
    <row r="6" ht="15.75" customHeight="1">
      <c r="B6" s="18" t="s">
        <v>55</v>
      </c>
      <c r="C6" s="16" t="s">
        <v>56</v>
      </c>
      <c r="D6" s="18">
        <v>-4.0</v>
      </c>
    </row>
    <row r="7" ht="15.75" customHeight="1">
      <c r="B7" s="18" t="s">
        <v>57</v>
      </c>
      <c r="C7" s="16" t="s">
        <v>58</v>
      </c>
      <c r="D7" s="18">
        <v>-5.0</v>
      </c>
    </row>
    <row r="8" ht="15.75" customHeight="1">
      <c r="B8" s="18" t="s">
        <v>59</v>
      </c>
      <c r="C8" s="16" t="s">
        <v>60</v>
      </c>
      <c r="D8" s="18">
        <v>-6.0</v>
      </c>
    </row>
    <row r="9" ht="15.75" customHeight="1">
      <c r="B9" t="s">
        <v>61</v>
      </c>
      <c r="C9" s="3"/>
    </row>
    <row r="10" ht="15.75" customHeight="1">
      <c r="B10" s="18" t="s">
        <v>62</v>
      </c>
      <c r="C10" s="3"/>
    </row>
    <row r="11" ht="15.75" customHeight="1">
      <c r="C11" s="3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2.67"/>
    <col customWidth="1" min="6" max="25" width="10.56"/>
  </cols>
  <sheetData>
    <row r="1" ht="15.75" customHeight="1">
      <c r="A1" s="142" t="s">
        <v>202</v>
      </c>
      <c r="B1" s="142" t="s">
        <v>134</v>
      </c>
      <c r="C1" s="142" t="s">
        <v>132</v>
      </c>
      <c r="D1" s="142" t="s">
        <v>203</v>
      </c>
      <c r="E1" s="143" t="s">
        <v>204</v>
      </c>
      <c r="F1" s="142" t="s">
        <v>205</v>
      </c>
      <c r="G1" s="142" t="s">
        <v>133</v>
      </c>
      <c r="H1" s="14" t="s">
        <v>206</v>
      </c>
      <c r="I1" s="25"/>
      <c r="J1" s="25"/>
      <c r="K1" s="25"/>
      <c r="L1" s="25"/>
      <c r="M1" s="85"/>
      <c r="N1" s="85"/>
      <c r="O1" s="85"/>
      <c r="P1" s="85"/>
      <c r="Q1" s="85"/>
      <c r="R1" s="85"/>
    </row>
    <row r="2" ht="15.75" customHeight="1">
      <c r="A2" s="144" t="s">
        <v>14</v>
      </c>
      <c r="B2" s="20" t="str">
        <f>'C. diff CFUs'!C2</f>
        <v>NT_8_0</v>
      </c>
      <c r="C2" s="144">
        <v>-9.0</v>
      </c>
      <c r="D2" s="122">
        <f>'Daily Weight '!C2</f>
        <v>27</v>
      </c>
      <c r="E2" s="145">
        <v>0.0</v>
      </c>
      <c r="F2" s="40" t="s">
        <v>207</v>
      </c>
      <c r="G2" s="123">
        <f t="shared" ref="G2:G16" si="1">G62+C2</f>
        <v>43682</v>
      </c>
      <c r="H2" s="69" t="s">
        <v>13</v>
      </c>
      <c r="I2" s="40"/>
      <c r="J2" s="40"/>
      <c r="K2" s="40"/>
      <c r="L2" s="40"/>
      <c r="M2" s="40"/>
      <c r="N2" s="40"/>
      <c r="O2" s="40"/>
      <c r="P2" s="40"/>
      <c r="Q2" s="40"/>
      <c r="R2" s="40"/>
    </row>
    <row r="3" ht="15.75" customHeight="1">
      <c r="A3" s="146" t="s">
        <v>14</v>
      </c>
      <c r="B3" s="20" t="str">
        <f>'C. diff CFUs'!C3</f>
        <v>NT_8_LR</v>
      </c>
      <c r="C3" s="146">
        <v>-9.0</v>
      </c>
      <c r="D3" s="122">
        <f>'Daily Weight '!C3</f>
        <v>27.8</v>
      </c>
      <c r="E3" s="145">
        <v>0.0</v>
      </c>
      <c r="F3" s="40" t="s">
        <v>207</v>
      </c>
      <c r="G3" s="123">
        <f t="shared" si="1"/>
        <v>43682</v>
      </c>
      <c r="H3" s="69" t="s">
        <v>13</v>
      </c>
    </row>
    <row r="4" ht="15.75" customHeight="1">
      <c r="A4" s="147" t="s">
        <v>48</v>
      </c>
      <c r="B4" s="20" t="str">
        <f>'C. diff CFUs'!C4</f>
        <v>F_8_L</v>
      </c>
      <c r="C4" s="147">
        <v>-9.0</v>
      </c>
      <c r="D4" s="122">
        <f>'Daily Weight '!C4</f>
        <v>26.1</v>
      </c>
      <c r="E4" s="145">
        <v>0.0</v>
      </c>
      <c r="F4" s="40" t="s">
        <v>207</v>
      </c>
      <c r="G4" s="123">
        <f t="shared" si="1"/>
        <v>43682</v>
      </c>
      <c r="H4" s="18" t="s">
        <v>44</v>
      </c>
    </row>
    <row r="5" ht="15.75" customHeight="1">
      <c r="A5" s="147" t="s">
        <v>48</v>
      </c>
      <c r="B5" s="20" t="str">
        <f>'C. diff CFUs'!C5</f>
        <v>F_8_R</v>
      </c>
      <c r="C5" s="147">
        <v>-9.0</v>
      </c>
      <c r="D5" s="122">
        <f>'Daily Weight '!C5</f>
        <v>23.5</v>
      </c>
      <c r="E5" s="145">
        <v>0.0</v>
      </c>
      <c r="F5" s="40" t="s">
        <v>207</v>
      </c>
      <c r="G5" s="123">
        <f t="shared" si="1"/>
        <v>43682</v>
      </c>
      <c r="H5" s="18" t="s">
        <v>44</v>
      </c>
    </row>
    <row r="6" ht="15.75" customHeight="1">
      <c r="A6" s="148" t="s">
        <v>51</v>
      </c>
      <c r="B6" s="20" t="str">
        <f>'C. diff CFUs'!C6</f>
        <v>M_8_0</v>
      </c>
      <c r="C6" s="148">
        <v>-9.0</v>
      </c>
      <c r="D6" s="122">
        <f>'Daily Weight '!C6</f>
        <v>27</v>
      </c>
      <c r="E6" s="145">
        <v>0.0</v>
      </c>
      <c r="F6" s="40" t="s">
        <v>207</v>
      </c>
      <c r="G6" s="123">
        <f t="shared" si="1"/>
        <v>43682</v>
      </c>
      <c r="H6" s="18" t="s">
        <v>49</v>
      </c>
    </row>
    <row r="7" ht="15.75" customHeight="1">
      <c r="A7" s="148" t="s">
        <v>51</v>
      </c>
      <c r="B7" s="20" t="str">
        <f>'C. diff CFUs'!C7</f>
        <v>M_8_LR</v>
      </c>
      <c r="C7" s="148">
        <v>-9.0</v>
      </c>
      <c r="D7" s="122">
        <f>'Daily Weight '!C7</f>
        <v>25.9</v>
      </c>
      <c r="E7" s="145">
        <v>0.0</v>
      </c>
      <c r="F7" s="40" t="s">
        <v>207</v>
      </c>
      <c r="G7" s="123">
        <f t="shared" si="1"/>
        <v>43682</v>
      </c>
      <c r="H7" s="18" t="s">
        <v>49</v>
      </c>
    </row>
    <row r="8" ht="15.75" customHeight="1">
      <c r="A8" s="147" t="s">
        <v>54</v>
      </c>
      <c r="B8" s="20" t="str">
        <f>'C. diff CFUs'!C8</f>
        <v>L_8_L</v>
      </c>
      <c r="C8" s="147">
        <v>-9.0</v>
      </c>
      <c r="D8" s="122">
        <f>'Daily Weight '!C8</f>
        <v>24.1</v>
      </c>
      <c r="E8" s="145">
        <v>0.0</v>
      </c>
      <c r="F8" s="40" t="s">
        <v>207</v>
      </c>
      <c r="G8" s="123">
        <f t="shared" si="1"/>
        <v>43682</v>
      </c>
      <c r="H8" s="18" t="s">
        <v>52</v>
      </c>
    </row>
    <row r="9" ht="15.75" customHeight="1">
      <c r="A9" s="147" t="s">
        <v>54</v>
      </c>
      <c r="B9" s="20" t="str">
        <f>'C. diff CFUs'!C9</f>
        <v>L_8_R</v>
      </c>
      <c r="C9" s="147">
        <v>-9.0</v>
      </c>
      <c r="D9" s="122">
        <f>'Daily Weight '!C9</f>
        <v>25.5</v>
      </c>
      <c r="E9" s="145">
        <v>0.0</v>
      </c>
      <c r="F9" s="40" t="s">
        <v>207</v>
      </c>
      <c r="G9" s="123">
        <f t="shared" si="1"/>
        <v>43682</v>
      </c>
      <c r="H9" s="18" t="s">
        <v>52</v>
      </c>
    </row>
    <row r="10" ht="15.75" customHeight="1">
      <c r="A10" s="148" t="s">
        <v>56</v>
      </c>
      <c r="B10" s="20" t="str">
        <f>'C. diff CFUs'!C10</f>
        <v>-4_8_0</v>
      </c>
      <c r="C10" s="148">
        <v>-9.0</v>
      </c>
      <c r="D10" s="122">
        <f>'Daily Weight '!C10</f>
        <v>26.6</v>
      </c>
      <c r="E10" s="145">
        <v>0.0</v>
      </c>
      <c r="F10" s="40" t="s">
        <v>207</v>
      </c>
      <c r="G10" s="123">
        <f t="shared" si="1"/>
        <v>43682</v>
      </c>
      <c r="H10" s="18" t="s">
        <v>55</v>
      </c>
    </row>
    <row r="11" ht="15.75" customHeight="1">
      <c r="A11" s="148" t="s">
        <v>56</v>
      </c>
      <c r="B11" s="20" t="str">
        <f>'C. diff CFUs'!C11</f>
        <v>-4_8_LR</v>
      </c>
      <c r="C11" s="148">
        <v>-9.0</v>
      </c>
      <c r="D11" s="122">
        <f>'Daily Weight '!C11</f>
        <v>25.8</v>
      </c>
      <c r="E11" s="145">
        <v>0.0</v>
      </c>
      <c r="F11" s="40" t="s">
        <v>207</v>
      </c>
      <c r="G11" s="123">
        <f t="shared" si="1"/>
        <v>43682</v>
      </c>
      <c r="H11" s="18" t="s">
        <v>55</v>
      </c>
    </row>
    <row r="12" ht="15.75" customHeight="1">
      <c r="A12" s="147" t="s">
        <v>58</v>
      </c>
      <c r="B12" s="20" t="str">
        <f>'C. diff CFUs'!C12</f>
        <v>-5_8_L</v>
      </c>
      <c r="C12" s="147">
        <v>-9.0</v>
      </c>
      <c r="D12" s="122">
        <f>'Daily Weight '!C12</f>
        <v>26.1</v>
      </c>
      <c r="E12" s="145">
        <v>0.0</v>
      </c>
      <c r="F12" s="40" t="s">
        <v>207</v>
      </c>
      <c r="G12" s="123">
        <f t="shared" si="1"/>
        <v>43682</v>
      </c>
      <c r="H12" s="18" t="s">
        <v>57</v>
      </c>
    </row>
    <row r="13" ht="15.75" customHeight="1">
      <c r="A13" s="147" t="s">
        <v>58</v>
      </c>
      <c r="B13" s="20" t="str">
        <f>'C. diff CFUs'!C13</f>
        <v>-5_8_R</v>
      </c>
      <c r="C13" s="147">
        <v>-9.0</v>
      </c>
      <c r="D13" s="122">
        <f>'Daily Weight '!C13</f>
        <v>26</v>
      </c>
      <c r="E13" s="145">
        <v>0.0</v>
      </c>
      <c r="F13" s="40" t="s">
        <v>207</v>
      </c>
      <c r="G13" s="123">
        <f t="shared" si="1"/>
        <v>43682</v>
      </c>
      <c r="H13" s="18" t="s">
        <v>57</v>
      </c>
    </row>
    <row r="14" ht="15.75" customHeight="1">
      <c r="A14" s="148" t="s">
        <v>60</v>
      </c>
      <c r="B14" s="20" t="str">
        <f>'C. diff CFUs'!C14</f>
        <v>-6_8_0</v>
      </c>
      <c r="C14" s="148">
        <v>-9.0</v>
      </c>
      <c r="D14" s="122">
        <f>'Daily Weight '!C14</f>
        <v>29.1</v>
      </c>
      <c r="E14" s="145">
        <v>0.0</v>
      </c>
      <c r="F14" s="40" t="s">
        <v>207</v>
      </c>
      <c r="G14" s="123">
        <f t="shared" si="1"/>
        <v>43682</v>
      </c>
      <c r="H14" s="18" t="s">
        <v>59</v>
      </c>
    </row>
    <row r="15" ht="15.75" customHeight="1">
      <c r="A15" s="148" t="s">
        <v>60</v>
      </c>
      <c r="B15" s="20" t="str">
        <f>'C. diff CFUs'!C15</f>
        <v>-6_8_L</v>
      </c>
      <c r="C15" s="148">
        <v>-9.0</v>
      </c>
      <c r="D15" s="122">
        <f>'Daily Weight '!C15</f>
        <v>29</v>
      </c>
      <c r="E15" s="145">
        <v>0.0</v>
      </c>
      <c r="F15" s="40" t="s">
        <v>207</v>
      </c>
      <c r="G15" s="123">
        <f t="shared" si="1"/>
        <v>43682</v>
      </c>
      <c r="H15" s="18" t="s">
        <v>59</v>
      </c>
    </row>
    <row r="16" ht="15.75" customHeight="1">
      <c r="A16" s="147" t="s">
        <v>60</v>
      </c>
      <c r="B16" s="20" t="str">
        <f>'C. diff CFUs'!C16</f>
        <v>-6_8_R</v>
      </c>
      <c r="C16" s="147">
        <v>-9.0</v>
      </c>
      <c r="D16" s="122">
        <f>'Daily Weight '!C16</f>
        <v>27.6</v>
      </c>
      <c r="E16" s="145">
        <v>0.0</v>
      </c>
      <c r="F16" s="40" t="s">
        <v>207</v>
      </c>
      <c r="G16" s="123">
        <f t="shared" si="1"/>
        <v>43682</v>
      </c>
      <c r="H16" s="18" t="s">
        <v>59</v>
      </c>
    </row>
    <row r="17" ht="15.75" customHeight="1">
      <c r="A17" s="144" t="s">
        <v>14</v>
      </c>
      <c r="B17" s="20" t="str">
        <f>'C. diff CFUs'!C17</f>
        <v>NT_8_0</v>
      </c>
      <c r="C17" s="144">
        <v>-4.0</v>
      </c>
      <c r="D17" s="122">
        <f>'Daily Weight '!D2</f>
        <v>26.9</v>
      </c>
      <c r="E17" s="145">
        <v>0.0</v>
      </c>
      <c r="F17" s="40" t="s">
        <v>207</v>
      </c>
      <c r="G17" s="123">
        <f t="shared" ref="G17:G31" si="2">G62+C17</f>
        <v>43687</v>
      </c>
      <c r="H17" s="69" t="s">
        <v>13</v>
      </c>
    </row>
    <row r="18" ht="15.75" customHeight="1">
      <c r="A18" s="146" t="s">
        <v>14</v>
      </c>
      <c r="B18" s="20" t="str">
        <f>'C. diff CFUs'!C18</f>
        <v>NT_8_LR</v>
      </c>
      <c r="C18" s="148">
        <v>-4.0</v>
      </c>
      <c r="D18" s="122">
        <f>'Daily Weight '!D3</f>
        <v>28.4</v>
      </c>
      <c r="E18" s="145">
        <v>0.0</v>
      </c>
      <c r="F18" s="40" t="s">
        <v>207</v>
      </c>
      <c r="G18" s="123">
        <f t="shared" si="2"/>
        <v>43687</v>
      </c>
      <c r="H18" s="69" t="s">
        <v>13</v>
      </c>
    </row>
    <row r="19" ht="15.75" customHeight="1">
      <c r="A19" s="147" t="s">
        <v>48</v>
      </c>
      <c r="B19" s="20" t="str">
        <f>'C. diff CFUs'!C19</f>
        <v>F_8_L</v>
      </c>
      <c r="C19" s="147">
        <v>-4.0</v>
      </c>
      <c r="D19" s="122">
        <f>'Daily Weight '!D4</f>
        <v>27.1</v>
      </c>
      <c r="E19" s="145">
        <v>0.0</v>
      </c>
      <c r="F19" s="40" t="s">
        <v>207</v>
      </c>
      <c r="G19" s="123">
        <f t="shared" si="2"/>
        <v>43687</v>
      </c>
      <c r="H19" s="18" t="s">
        <v>44</v>
      </c>
    </row>
    <row r="20" ht="15.75" customHeight="1">
      <c r="A20" s="147" t="s">
        <v>48</v>
      </c>
      <c r="B20" s="20" t="str">
        <f>'C. diff CFUs'!C20</f>
        <v>F_8_R</v>
      </c>
      <c r="C20" s="147">
        <v>-4.0</v>
      </c>
      <c r="D20" s="122">
        <f>'Daily Weight '!D5</f>
        <v>24</v>
      </c>
      <c r="E20" s="145">
        <v>0.0</v>
      </c>
      <c r="F20" s="40" t="s">
        <v>207</v>
      </c>
      <c r="G20" s="123">
        <f t="shared" si="2"/>
        <v>43687</v>
      </c>
      <c r="H20" s="18" t="s">
        <v>44</v>
      </c>
    </row>
    <row r="21" ht="15.75" customHeight="1">
      <c r="A21" s="148" t="s">
        <v>51</v>
      </c>
      <c r="B21" s="20" t="str">
        <f>'C. diff CFUs'!C21</f>
        <v>M_8_0</v>
      </c>
      <c r="C21" s="148">
        <v>-4.0</v>
      </c>
      <c r="D21" s="122">
        <f>'Daily Weight '!D6</f>
        <v>27.3</v>
      </c>
      <c r="E21" s="145">
        <v>0.0</v>
      </c>
      <c r="F21" s="40" t="s">
        <v>207</v>
      </c>
      <c r="G21" s="123">
        <f t="shared" si="2"/>
        <v>43687</v>
      </c>
      <c r="H21" s="18" t="s">
        <v>49</v>
      </c>
    </row>
    <row r="22" ht="15.75" customHeight="1">
      <c r="A22" s="148" t="s">
        <v>51</v>
      </c>
      <c r="B22" s="20" t="str">
        <f>'C. diff CFUs'!C22</f>
        <v>M_8_LR</v>
      </c>
      <c r="C22" s="148">
        <v>-4.0</v>
      </c>
      <c r="D22" s="122">
        <f>'Daily Weight '!D7</f>
        <v>25.7</v>
      </c>
      <c r="E22" s="145">
        <v>0.0</v>
      </c>
      <c r="F22" s="40" t="s">
        <v>207</v>
      </c>
      <c r="G22" s="123">
        <f t="shared" si="2"/>
        <v>43687</v>
      </c>
      <c r="H22" s="18" t="s">
        <v>49</v>
      </c>
    </row>
    <row r="23" ht="15.75" customHeight="1">
      <c r="A23" s="147" t="s">
        <v>54</v>
      </c>
      <c r="B23" s="20" t="str">
        <f>'C. diff CFUs'!C23</f>
        <v>L_8_L</v>
      </c>
      <c r="C23" s="147">
        <v>-4.0</v>
      </c>
      <c r="D23" s="122">
        <f>'Daily Weight '!D8</f>
        <v>25.3</v>
      </c>
      <c r="E23" s="145">
        <v>0.0</v>
      </c>
      <c r="F23" s="40" t="s">
        <v>207</v>
      </c>
      <c r="G23" s="123">
        <f t="shared" si="2"/>
        <v>43687</v>
      </c>
      <c r="H23" s="18" t="s">
        <v>52</v>
      </c>
    </row>
    <row r="24" ht="15.75" customHeight="1">
      <c r="A24" s="147" t="s">
        <v>54</v>
      </c>
      <c r="B24" s="20" t="str">
        <f>'C. diff CFUs'!C24</f>
        <v>L_8_R</v>
      </c>
      <c r="C24" s="147">
        <v>-4.0</v>
      </c>
      <c r="D24" s="122">
        <f>'Daily Weight '!D9</f>
        <v>26.6</v>
      </c>
      <c r="E24" s="145">
        <v>0.0</v>
      </c>
      <c r="F24" s="40" t="s">
        <v>207</v>
      </c>
      <c r="G24" s="123">
        <f t="shared" si="2"/>
        <v>43687</v>
      </c>
      <c r="H24" s="18" t="s">
        <v>52</v>
      </c>
    </row>
    <row r="25" ht="15.75" customHeight="1">
      <c r="A25" s="148" t="s">
        <v>56</v>
      </c>
      <c r="B25" s="20" t="str">
        <f>'C. diff CFUs'!C25</f>
        <v>-4_8_0</v>
      </c>
      <c r="C25" s="148">
        <v>-4.0</v>
      </c>
      <c r="D25" s="122">
        <f>'Daily Weight '!D10</f>
        <v>26.4</v>
      </c>
      <c r="E25" s="145">
        <v>0.0</v>
      </c>
      <c r="F25" s="40" t="s">
        <v>207</v>
      </c>
      <c r="G25" s="123">
        <f t="shared" si="2"/>
        <v>43687</v>
      </c>
      <c r="H25" s="18" t="s">
        <v>55</v>
      </c>
    </row>
    <row r="26" ht="15.75" customHeight="1">
      <c r="A26" s="148" t="s">
        <v>56</v>
      </c>
      <c r="B26" s="20" t="str">
        <f>'C. diff CFUs'!C26</f>
        <v>-4_8_LR</v>
      </c>
      <c r="C26" s="148">
        <v>-4.0</v>
      </c>
      <c r="D26" s="122">
        <f>'Daily Weight '!D11</f>
        <v>25.8</v>
      </c>
      <c r="E26" s="145">
        <v>0.0</v>
      </c>
      <c r="F26" s="40" t="s">
        <v>207</v>
      </c>
      <c r="G26" s="123">
        <f t="shared" si="2"/>
        <v>43687</v>
      </c>
      <c r="H26" s="18" t="s">
        <v>55</v>
      </c>
    </row>
    <row r="27" ht="15.75" customHeight="1">
      <c r="A27" s="147" t="s">
        <v>58</v>
      </c>
      <c r="B27" s="20" t="str">
        <f>'C. diff CFUs'!C27</f>
        <v>-5_8_L</v>
      </c>
      <c r="C27" s="147">
        <v>-4.0</v>
      </c>
      <c r="D27" s="122">
        <f>'Daily Weight '!D12</f>
        <v>26.4</v>
      </c>
      <c r="E27" s="145">
        <v>0.0</v>
      </c>
      <c r="F27" s="40" t="s">
        <v>207</v>
      </c>
      <c r="G27" s="123">
        <f t="shared" si="2"/>
        <v>43687</v>
      </c>
      <c r="H27" s="18" t="s">
        <v>57</v>
      </c>
    </row>
    <row r="28" ht="15.75" customHeight="1">
      <c r="A28" s="147" t="s">
        <v>58</v>
      </c>
      <c r="B28" s="20" t="str">
        <f>'C. diff CFUs'!C28</f>
        <v>-5_8_R</v>
      </c>
      <c r="C28" s="147">
        <v>-4.0</v>
      </c>
      <c r="D28" s="122">
        <f>'Daily Weight '!D13</f>
        <v>27.1</v>
      </c>
      <c r="E28" s="145">
        <v>0.0</v>
      </c>
      <c r="F28" s="40" t="s">
        <v>207</v>
      </c>
      <c r="G28" s="123">
        <f t="shared" si="2"/>
        <v>43687</v>
      </c>
      <c r="H28" s="18" t="s">
        <v>57</v>
      </c>
    </row>
    <row r="29" ht="15.75" customHeight="1">
      <c r="A29" s="148" t="s">
        <v>60</v>
      </c>
      <c r="B29" s="20" t="str">
        <f>'C. diff CFUs'!C29</f>
        <v>-6_8_0</v>
      </c>
      <c r="C29" s="148">
        <v>-4.0</v>
      </c>
      <c r="D29" s="122">
        <f>'Daily Weight '!D14</f>
        <v>28.9</v>
      </c>
      <c r="E29" s="145">
        <v>0.0</v>
      </c>
      <c r="F29" s="40" t="s">
        <v>207</v>
      </c>
      <c r="G29" s="123">
        <f t="shared" si="2"/>
        <v>43687</v>
      </c>
      <c r="H29" s="18" t="s">
        <v>59</v>
      </c>
    </row>
    <row r="30" ht="15.75" customHeight="1">
      <c r="A30" s="148" t="s">
        <v>60</v>
      </c>
      <c r="B30" s="20" t="str">
        <f>'C. diff CFUs'!C30</f>
        <v>-6_8_L</v>
      </c>
      <c r="C30" s="148">
        <v>-4.0</v>
      </c>
      <c r="D30" s="122">
        <f>'Daily Weight '!D15</f>
        <v>28.8</v>
      </c>
      <c r="E30" s="145">
        <v>0.0</v>
      </c>
      <c r="F30" s="40" t="s">
        <v>207</v>
      </c>
      <c r="G30" s="123">
        <f t="shared" si="2"/>
        <v>43687</v>
      </c>
      <c r="H30" s="18" t="s">
        <v>59</v>
      </c>
    </row>
    <row r="31" ht="15.75" customHeight="1">
      <c r="A31" s="147" t="s">
        <v>60</v>
      </c>
      <c r="B31" s="20" t="str">
        <f>'C. diff CFUs'!C31</f>
        <v>-6_8_R</v>
      </c>
      <c r="C31" s="147">
        <v>-4.0</v>
      </c>
      <c r="D31" s="122">
        <f>'Daily Weight '!D16</f>
        <v>28.2</v>
      </c>
      <c r="E31" s="145">
        <v>0.0</v>
      </c>
      <c r="F31" s="40" t="s">
        <v>207</v>
      </c>
      <c r="G31" s="123">
        <f t="shared" si="2"/>
        <v>43687</v>
      </c>
      <c r="H31" s="18" t="s">
        <v>59</v>
      </c>
    </row>
    <row r="32" ht="15.75" customHeight="1">
      <c r="A32" s="144" t="s">
        <v>14</v>
      </c>
      <c r="B32" s="20" t="str">
        <f>'C. diff CFUs'!C32</f>
        <v>NT_8_0</v>
      </c>
      <c r="C32" s="144">
        <v>-2.0</v>
      </c>
      <c r="D32" s="122">
        <f>'Daily Weight '!E2</f>
        <v>27.3</v>
      </c>
      <c r="E32" s="145">
        <v>0.0</v>
      </c>
      <c r="F32" s="40" t="s">
        <v>207</v>
      </c>
      <c r="G32" s="123">
        <f t="shared" ref="G32:G46" si="3">G62+C32</f>
        <v>43689</v>
      </c>
      <c r="H32" s="69" t="s">
        <v>13</v>
      </c>
    </row>
    <row r="33" ht="15.75" customHeight="1">
      <c r="A33" s="146" t="s">
        <v>14</v>
      </c>
      <c r="B33" s="20" t="str">
        <f>'C. diff CFUs'!C33</f>
        <v>NT_8_LR</v>
      </c>
      <c r="C33" s="148">
        <v>-2.0</v>
      </c>
      <c r="D33" s="122">
        <f>'Daily Weight '!E3</f>
        <v>27.8</v>
      </c>
      <c r="E33" s="145">
        <v>0.0</v>
      </c>
      <c r="F33" s="40" t="s">
        <v>207</v>
      </c>
      <c r="G33" s="123">
        <f t="shared" si="3"/>
        <v>43689</v>
      </c>
      <c r="H33" s="69" t="s">
        <v>13</v>
      </c>
    </row>
    <row r="34" ht="15.75" customHeight="1">
      <c r="A34" s="147" t="s">
        <v>48</v>
      </c>
      <c r="B34" s="20" t="str">
        <f>'C. diff CFUs'!C34</f>
        <v>F_8_L</v>
      </c>
      <c r="C34" s="147">
        <v>-2.0</v>
      </c>
      <c r="D34" s="122">
        <f>'Daily Weight '!E4</f>
        <v>27.4</v>
      </c>
      <c r="E34" s="145">
        <v>0.0</v>
      </c>
      <c r="F34" s="40" t="s">
        <v>207</v>
      </c>
      <c r="G34" s="123">
        <f t="shared" si="3"/>
        <v>43689</v>
      </c>
      <c r="H34" s="18" t="s">
        <v>44</v>
      </c>
    </row>
    <row r="35" ht="15.75" customHeight="1">
      <c r="A35" s="147" t="s">
        <v>48</v>
      </c>
      <c r="B35" s="20" t="str">
        <f>'C. diff CFUs'!C35</f>
        <v>F_8_R</v>
      </c>
      <c r="C35" s="147">
        <v>-2.0</v>
      </c>
      <c r="D35" s="122">
        <f>'Daily Weight '!E5</f>
        <v>24.2</v>
      </c>
      <c r="E35" s="145">
        <v>0.0</v>
      </c>
      <c r="F35" s="40" t="s">
        <v>207</v>
      </c>
      <c r="G35" s="123">
        <f t="shared" si="3"/>
        <v>43689</v>
      </c>
      <c r="H35" s="18" t="s">
        <v>44</v>
      </c>
    </row>
    <row r="36" ht="15.75" customHeight="1">
      <c r="A36" s="148" t="s">
        <v>51</v>
      </c>
      <c r="B36" s="20" t="str">
        <f>'C. diff CFUs'!C36</f>
        <v>M_8_0</v>
      </c>
      <c r="C36" s="148">
        <v>-2.0</v>
      </c>
      <c r="D36" s="122">
        <f>'Daily Weight '!E6</f>
        <v>27.5</v>
      </c>
      <c r="E36" s="145">
        <v>0.0</v>
      </c>
      <c r="F36" s="40" t="s">
        <v>207</v>
      </c>
      <c r="G36" s="123">
        <f t="shared" si="3"/>
        <v>43689</v>
      </c>
      <c r="H36" s="18" t="s">
        <v>49</v>
      </c>
    </row>
    <row r="37" ht="15.75" customHeight="1">
      <c r="A37" s="148" t="s">
        <v>51</v>
      </c>
      <c r="B37" s="20" t="str">
        <f>'C. diff CFUs'!C37</f>
        <v>M_8_LR</v>
      </c>
      <c r="C37" s="148">
        <v>-2.0</v>
      </c>
      <c r="D37" s="122">
        <f>'Daily Weight '!E7</f>
        <v>26.3</v>
      </c>
      <c r="E37" s="145">
        <v>0.0</v>
      </c>
      <c r="F37" s="40" t="s">
        <v>207</v>
      </c>
      <c r="G37" s="123">
        <f t="shared" si="3"/>
        <v>43689</v>
      </c>
      <c r="H37" s="18" t="s">
        <v>49</v>
      </c>
    </row>
    <row r="38" ht="15.75" customHeight="1">
      <c r="A38" s="147" t="s">
        <v>54</v>
      </c>
      <c r="B38" s="20" t="str">
        <f>'C. diff CFUs'!C38</f>
        <v>L_8_L</v>
      </c>
      <c r="C38" s="147">
        <v>-2.0</v>
      </c>
      <c r="D38" s="122">
        <f>'Daily Weight '!E8</f>
        <v>25.7</v>
      </c>
      <c r="E38" s="145">
        <v>0.0</v>
      </c>
      <c r="F38" s="40" t="s">
        <v>207</v>
      </c>
      <c r="G38" s="123">
        <f t="shared" si="3"/>
        <v>43689</v>
      </c>
      <c r="H38" s="18" t="s">
        <v>52</v>
      </c>
    </row>
    <row r="39" ht="15.75" customHeight="1">
      <c r="A39" s="147" t="s">
        <v>54</v>
      </c>
      <c r="B39" s="20" t="str">
        <f>'C. diff CFUs'!C39</f>
        <v>L_8_R</v>
      </c>
      <c r="C39" s="147">
        <v>-2.0</v>
      </c>
      <c r="D39" s="122">
        <f>'Daily Weight '!E9</f>
        <v>26.5</v>
      </c>
      <c r="E39" s="145">
        <v>0.0</v>
      </c>
      <c r="F39" s="40" t="s">
        <v>207</v>
      </c>
      <c r="G39" s="123">
        <f t="shared" si="3"/>
        <v>43689</v>
      </c>
      <c r="H39" s="18" t="s">
        <v>52</v>
      </c>
    </row>
    <row r="40" ht="15.75" customHeight="1">
      <c r="A40" s="148" t="s">
        <v>56</v>
      </c>
      <c r="B40" s="20" t="str">
        <f>'C. diff CFUs'!C40</f>
        <v>-4_8_0</v>
      </c>
      <c r="C40" s="149">
        <v>-2.0</v>
      </c>
      <c r="D40" s="122">
        <f>'Daily Weight '!E10</f>
        <v>27</v>
      </c>
      <c r="E40" s="145">
        <v>0.0</v>
      </c>
      <c r="F40" s="40" t="s">
        <v>207</v>
      </c>
      <c r="G40" s="123">
        <f t="shared" si="3"/>
        <v>43689</v>
      </c>
      <c r="H40" s="18" t="s">
        <v>55</v>
      </c>
    </row>
    <row r="41" ht="15.75" customHeight="1">
      <c r="A41" s="148" t="s">
        <v>56</v>
      </c>
      <c r="B41" s="20" t="str">
        <f>'C. diff CFUs'!C41</f>
        <v>-4_8_LR</v>
      </c>
      <c r="C41" s="149">
        <v>-2.0</v>
      </c>
      <c r="D41" s="122">
        <f>'Daily Weight '!E11</f>
        <v>26.5</v>
      </c>
      <c r="E41" s="145">
        <v>0.0</v>
      </c>
      <c r="F41" s="40" t="s">
        <v>207</v>
      </c>
      <c r="G41" s="123">
        <f t="shared" si="3"/>
        <v>43689</v>
      </c>
      <c r="H41" s="18" t="s">
        <v>55</v>
      </c>
    </row>
    <row r="42" ht="15.75" customHeight="1">
      <c r="A42" s="147" t="s">
        <v>58</v>
      </c>
      <c r="B42" s="20" t="str">
        <f>'C. diff CFUs'!C42</f>
        <v>-5_8_L</v>
      </c>
      <c r="C42" s="147">
        <v>-2.0</v>
      </c>
      <c r="D42" s="122">
        <f>'Daily Weight '!E12</f>
        <v>28</v>
      </c>
      <c r="E42" s="145">
        <v>0.0</v>
      </c>
      <c r="F42" s="40" t="s">
        <v>207</v>
      </c>
      <c r="G42" s="123">
        <f t="shared" si="3"/>
        <v>43689</v>
      </c>
      <c r="H42" s="18" t="s">
        <v>57</v>
      </c>
    </row>
    <row r="43" ht="15.75" customHeight="1">
      <c r="A43" s="147" t="s">
        <v>58</v>
      </c>
      <c r="B43" s="20" t="str">
        <f>'C. diff CFUs'!C43</f>
        <v>-5_8_R</v>
      </c>
      <c r="C43" s="147">
        <v>-2.0</v>
      </c>
      <c r="D43" s="122">
        <f>'Daily Weight '!E13</f>
        <v>28</v>
      </c>
      <c r="E43" s="145">
        <v>0.0</v>
      </c>
      <c r="F43" s="40" t="s">
        <v>207</v>
      </c>
      <c r="G43" s="123">
        <f t="shared" si="3"/>
        <v>43689</v>
      </c>
      <c r="H43" s="18" t="s">
        <v>57</v>
      </c>
    </row>
    <row r="44" ht="15.75" customHeight="1">
      <c r="A44" s="148" t="s">
        <v>60</v>
      </c>
      <c r="B44" s="20" t="str">
        <f>'C. diff CFUs'!C44</f>
        <v>-6_8_0</v>
      </c>
      <c r="C44" s="149">
        <v>-2.0</v>
      </c>
      <c r="D44" s="122">
        <f>'Daily Weight '!E14</f>
        <v>29.1</v>
      </c>
      <c r="E44" s="145">
        <v>0.0</v>
      </c>
      <c r="F44" s="40" t="s">
        <v>207</v>
      </c>
      <c r="G44" s="123">
        <f t="shared" si="3"/>
        <v>43689</v>
      </c>
      <c r="H44" s="18" t="s">
        <v>59</v>
      </c>
    </row>
    <row r="45" ht="15.75" customHeight="1">
      <c r="A45" s="148" t="s">
        <v>60</v>
      </c>
      <c r="B45" s="20" t="str">
        <f>'C. diff CFUs'!C45</f>
        <v>-6_8_L</v>
      </c>
      <c r="C45" s="149">
        <v>-2.0</v>
      </c>
      <c r="D45" s="122">
        <f>'Daily Weight '!E15</f>
        <v>29.2</v>
      </c>
      <c r="E45" s="145">
        <v>0.0</v>
      </c>
      <c r="F45" s="40" t="s">
        <v>207</v>
      </c>
      <c r="G45" s="123">
        <f t="shared" si="3"/>
        <v>43689</v>
      </c>
      <c r="H45" s="18" t="s">
        <v>59</v>
      </c>
    </row>
    <row r="46" ht="15.75" customHeight="1">
      <c r="A46" s="147" t="s">
        <v>60</v>
      </c>
      <c r="B46" s="20" t="str">
        <f>'C. diff CFUs'!C46</f>
        <v>-6_8_R</v>
      </c>
      <c r="C46" s="147">
        <v>-2.0</v>
      </c>
      <c r="D46" s="122">
        <f>'Daily Weight '!E16</f>
        <v>28.2</v>
      </c>
      <c r="E46" s="145">
        <v>0.0</v>
      </c>
      <c r="F46" s="40" t="s">
        <v>207</v>
      </c>
      <c r="G46" s="123">
        <f t="shared" si="3"/>
        <v>43689</v>
      </c>
      <c r="H46" s="18" t="s">
        <v>59</v>
      </c>
    </row>
    <row r="47" ht="15.75" customHeight="1">
      <c r="A47" s="144" t="s">
        <v>14</v>
      </c>
      <c r="B47" s="20" t="str">
        <f>'C. diff CFUs'!C47</f>
        <v>NT_8_0</v>
      </c>
      <c r="C47" s="146">
        <v>-1.0</v>
      </c>
      <c r="D47" s="122">
        <f>'Daily Weight '!F2</f>
        <v>27.1</v>
      </c>
      <c r="E47" s="145">
        <v>0.0</v>
      </c>
      <c r="F47" s="40" t="s">
        <v>207</v>
      </c>
      <c r="G47" s="123">
        <f t="shared" ref="G47:G61" si="4">G62+C47</f>
        <v>43690</v>
      </c>
      <c r="H47" s="69" t="s">
        <v>13</v>
      </c>
    </row>
    <row r="48" ht="15.75" customHeight="1">
      <c r="A48" s="146" t="s">
        <v>14</v>
      </c>
      <c r="B48" s="20" t="str">
        <f>'C. diff CFUs'!C48</f>
        <v>NT_8_LR</v>
      </c>
      <c r="C48" s="148">
        <v>-1.0</v>
      </c>
      <c r="D48" s="122">
        <f>'Daily Weight '!F3</f>
        <v>27.7</v>
      </c>
      <c r="E48" s="145">
        <v>0.0</v>
      </c>
      <c r="F48" s="40" t="s">
        <v>207</v>
      </c>
      <c r="G48" s="123">
        <f t="shared" si="4"/>
        <v>43690</v>
      </c>
      <c r="H48" s="69" t="s">
        <v>13</v>
      </c>
    </row>
    <row r="49" ht="15.75" customHeight="1">
      <c r="A49" s="147" t="s">
        <v>48</v>
      </c>
      <c r="B49" s="20" t="str">
        <f>'C. diff CFUs'!C49</f>
        <v>F_8_L</v>
      </c>
      <c r="C49" s="147">
        <v>-1.0</v>
      </c>
      <c r="D49" s="122">
        <f>'Daily Weight '!F4</f>
        <v>27.8</v>
      </c>
      <c r="E49" s="145">
        <v>0.0</v>
      </c>
      <c r="F49" s="40" t="s">
        <v>207</v>
      </c>
      <c r="G49" s="123">
        <f t="shared" si="4"/>
        <v>43690</v>
      </c>
      <c r="H49" s="18" t="s">
        <v>44</v>
      </c>
    </row>
    <row r="50" ht="15.75" customHeight="1">
      <c r="A50" s="147" t="s">
        <v>48</v>
      </c>
      <c r="B50" s="20" t="str">
        <f>'C. diff CFUs'!C50</f>
        <v>F_8_R</v>
      </c>
      <c r="C50" s="147">
        <v>-1.0</v>
      </c>
      <c r="D50" s="122">
        <f>'Daily Weight '!F5</f>
        <v>23.9</v>
      </c>
      <c r="E50" s="145">
        <v>0.0</v>
      </c>
      <c r="F50" s="40" t="s">
        <v>207</v>
      </c>
      <c r="G50" s="123">
        <f t="shared" si="4"/>
        <v>43690</v>
      </c>
      <c r="H50" s="18" t="s">
        <v>44</v>
      </c>
    </row>
    <row r="51" ht="15.75" customHeight="1">
      <c r="A51" s="148" t="s">
        <v>51</v>
      </c>
      <c r="B51" s="20" t="str">
        <f>'C. diff CFUs'!C51</f>
        <v>M_8_0</v>
      </c>
      <c r="C51" s="148">
        <v>-1.0</v>
      </c>
      <c r="D51" s="122">
        <f>'Daily Weight '!F6</f>
        <v>27.6</v>
      </c>
      <c r="E51" s="145">
        <v>0.0</v>
      </c>
      <c r="F51" s="40" t="s">
        <v>207</v>
      </c>
      <c r="G51" s="123">
        <f t="shared" si="4"/>
        <v>43690</v>
      </c>
      <c r="H51" s="18" t="s">
        <v>49</v>
      </c>
    </row>
    <row r="52" ht="15.75" customHeight="1">
      <c r="A52" s="148" t="s">
        <v>51</v>
      </c>
      <c r="B52" s="20" t="str">
        <f>'C. diff CFUs'!C52</f>
        <v>M_8_LR</v>
      </c>
      <c r="C52" s="148">
        <v>-1.0</v>
      </c>
      <c r="D52" s="122">
        <f>'Daily Weight '!F7</f>
        <v>26.7</v>
      </c>
      <c r="E52" s="145">
        <v>0.0</v>
      </c>
      <c r="F52" s="40" t="s">
        <v>207</v>
      </c>
      <c r="G52" s="123">
        <f t="shared" si="4"/>
        <v>43690</v>
      </c>
      <c r="H52" s="18" t="s">
        <v>49</v>
      </c>
    </row>
    <row r="53" ht="15.75" customHeight="1">
      <c r="A53" s="147" t="s">
        <v>54</v>
      </c>
      <c r="B53" s="20" t="str">
        <f>'C. diff CFUs'!C53</f>
        <v>L_8_L</v>
      </c>
      <c r="C53" s="147">
        <v>-1.0</v>
      </c>
      <c r="D53" s="122">
        <f>'Daily Weight '!F8</f>
        <v>25.9</v>
      </c>
      <c r="E53" s="145">
        <v>0.0</v>
      </c>
      <c r="F53" s="40" t="s">
        <v>207</v>
      </c>
      <c r="G53" s="123">
        <f t="shared" si="4"/>
        <v>43690</v>
      </c>
      <c r="H53" s="18" t="s">
        <v>52</v>
      </c>
    </row>
    <row r="54" ht="15.75" customHeight="1">
      <c r="A54" s="147" t="s">
        <v>54</v>
      </c>
      <c r="B54" s="20" t="str">
        <f>'C. diff CFUs'!C54</f>
        <v>L_8_R</v>
      </c>
      <c r="C54" s="147">
        <v>-1.0</v>
      </c>
      <c r="D54" s="122">
        <f>'Daily Weight '!F9</f>
        <v>26.9</v>
      </c>
      <c r="E54" s="145">
        <v>0.0</v>
      </c>
      <c r="F54" s="40" t="s">
        <v>207</v>
      </c>
      <c r="G54" s="123">
        <f t="shared" si="4"/>
        <v>43690</v>
      </c>
      <c r="H54" s="18" t="s">
        <v>52</v>
      </c>
    </row>
    <row r="55" ht="15.75" customHeight="1">
      <c r="A55" s="148" t="s">
        <v>56</v>
      </c>
      <c r="B55" s="20" t="str">
        <f>'C. diff CFUs'!C55</f>
        <v>-4_8_0</v>
      </c>
      <c r="C55" s="149">
        <v>-1.0</v>
      </c>
      <c r="D55" s="122">
        <f>'Daily Weight '!F10</f>
        <v>27.4</v>
      </c>
      <c r="E55" s="145">
        <v>0.0</v>
      </c>
      <c r="F55" s="40" t="s">
        <v>207</v>
      </c>
      <c r="G55" s="123">
        <f t="shared" si="4"/>
        <v>43690</v>
      </c>
      <c r="H55" s="18" t="s">
        <v>55</v>
      </c>
    </row>
    <row r="56" ht="15.75" customHeight="1">
      <c r="A56" s="148" t="s">
        <v>56</v>
      </c>
      <c r="B56" s="20" t="str">
        <f>'C. diff CFUs'!C56</f>
        <v>-4_8_LR</v>
      </c>
      <c r="C56" s="149">
        <v>-1.0</v>
      </c>
      <c r="D56" s="122">
        <f>'Daily Weight '!F11</f>
        <v>26.1</v>
      </c>
      <c r="E56" s="145">
        <v>0.0</v>
      </c>
      <c r="F56" s="40" t="s">
        <v>207</v>
      </c>
      <c r="G56" s="123">
        <f t="shared" si="4"/>
        <v>43690</v>
      </c>
      <c r="H56" s="18" t="s">
        <v>55</v>
      </c>
    </row>
    <row r="57" ht="15.75" customHeight="1">
      <c r="A57" s="147" t="s">
        <v>58</v>
      </c>
      <c r="B57" s="20" t="str">
        <f>'C. diff CFUs'!C57</f>
        <v>-5_8_L</v>
      </c>
      <c r="C57" s="147">
        <v>-1.0</v>
      </c>
      <c r="D57" s="122">
        <f>'Daily Weight '!F12</f>
        <v>27.5</v>
      </c>
      <c r="E57" s="145">
        <v>0.0</v>
      </c>
      <c r="F57" s="40" t="s">
        <v>207</v>
      </c>
      <c r="G57" s="123">
        <f t="shared" si="4"/>
        <v>43690</v>
      </c>
      <c r="H57" s="18" t="s">
        <v>57</v>
      </c>
    </row>
    <row r="58" ht="15.75" customHeight="1">
      <c r="A58" s="147" t="s">
        <v>58</v>
      </c>
      <c r="B58" s="20" t="str">
        <f>'C. diff CFUs'!C58</f>
        <v>-5_8_R</v>
      </c>
      <c r="C58" s="147">
        <v>-1.0</v>
      </c>
      <c r="D58" s="122">
        <f>'Daily Weight '!F13</f>
        <v>27.5</v>
      </c>
      <c r="E58" s="145">
        <v>0.0</v>
      </c>
      <c r="F58" s="40" t="s">
        <v>207</v>
      </c>
      <c r="G58" s="123">
        <f t="shared" si="4"/>
        <v>43690</v>
      </c>
      <c r="H58" s="18" t="s">
        <v>57</v>
      </c>
    </row>
    <row r="59" ht="15.75" customHeight="1">
      <c r="A59" s="148" t="s">
        <v>60</v>
      </c>
      <c r="B59" s="20" t="str">
        <f>'C. diff CFUs'!C59</f>
        <v>-6_8_0</v>
      </c>
      <c r="C59" s="149">
        <v>-1.0</v>
      </c>
      <c r="D59" s="122">
        <f>'Daily Weight '!F14</f>
        <v>29.5</v>
      </c>
      <c r="E59" s="145">
        <v>0.0</v>
      </c>
      <c r="F59" s="40" t="s">
        <v>207</v>
      </c>
      <c r="G59" s="123">
        <f t="shared" si="4"/>
        <v>43690</v>
      </c>
      <c r="H59" s="18" t="s">
        <v>59</v>
      </c>
    </row>
    <row r="60" ht="15.75" customHeight="1">
      <c r="A60" s="148" t="s">
        <v>60</v>
      </c>
      <c r="B60" s="20" t="str">
        <f>'C. diff CFUs'!C60</f>
        <v>-6_8_L</v>
      </c>
      <c r="C60" s="149">
        <v>-1.0</v>
      </c>
      <c r="D60" s="122">
        <f>'Daily Weight '!F15</f>
        <v>28.7</v>
      </c>
      <c r="E60" s="145">
        <v>0.0</v>
      </c>
      <c r="F60" s="40" t="s">
        <v>207</v>
      </c>
      <c r="G60" s="123">
        <f t="shared" si="4"/>
        <v>43690</v>
      </c>
      <c r="H60" s="18" t="s">
        <v>59</v>
      </c>
    </row>
    <row r="61" ht="15.75" customHeight="1">
      <c r="A61" s="147" t="s">
        <v>60</v>
      </c>
      <c r="B61" s="20" t="str">
        <f>'C. diff CFUs'!C61</f>
        <v>-6_8_R</v>
      </c>
      <c r="C61" s="147">
        <v>-1.0</v>
      </c>
      <c r="D61" s="122">
        <f>'Daily Weight '!F16</f>
        <v>28.8</v>
      </c>
      <c r="E61" s="145">
        <v>0.0</v>
      </c>
      <c r="F61" s="40" t="s">
        <v>207</v>
      </c>
      <c r="G61" s="123">
        <f t="shared" si="4"/>
        <v>43690</v>
      </c>
      <c r="H61" s="18" t="s">
        <v>59</v>
      </c>
    </row>
    <row r="62" ht="15.75" customHeight="1">
      <c r="A62" s="144" t="s">
        <v>14</v>
      </c>
      <c r="B62" s="20" t="str">
        <f>'C. diff CFUs'!C2</f>
        <v>NT_8_0</v>
      </c>
      <c r="C62" s="97">
        <v>0.0</v>
      </c>
      <c r="D62" s="122">
        <f>'Daily Weight '!G2</f>
        <v>27.5</v>
      </c>
      <c r="E62" s="152">
        <f>'C. diff CFUs'!W2</f>
        <v>0</v>
      </c>
      <c r="F62" s="40" t="s">
        <v>207</v>
      </c>
      <c r="G62" s="123">
        <f>'C. diff CFUs'!B2</f>
        <v>43691</v>
      </c>
      <c r="H62" s="69" t="s">
        <v>13</v>
      </c>
    </row>
    <row r="63" ht="15.75" customHeight="1">
      <c r="A63" s="146" t="s">
        <v>14</v>
      </c>
      <c r="B63" s="20" t="str">
        <f>'C. diff CFUs'!C3</f>
        <v>NT_8_LR</v>
      </c>
      <c r="C63" s="91">
        <v>0.0</v>
      </c>
      <c r="D63" s="122">
        <f>'Daily Weight '!G3</f>
        <v>27.6</v>
      </c>
      <c r="E63" s="152">
        <f>'C. diff CFUs'!W3</f>
        <v>0</v>
      </c>
      <c r="F63" s="40" t="s">
        <v>207</v>
      </c>
      <c r="G63" s="123">
        <f>'C. diff CFUs'!B3</f>
        <v>43691</v>
      </c>
      <c r="H63" s="69" t="s">
        <v>13</v>
      </c>
    </row>
    <row r="64" ht="15.75" customHeight="1">
      <c r="A64" s="147" t="s">
        <v>48</v>
      </c>
      <c r="B64" s="20" t="str">
        <f>'C. diff CFUs'!C4</f>
        <v>F_8_L</v>
      </c>
      <c r="C64" s="154">
        <v>0.0</v>
      </c>
      <c r="D64" s="122">
        <f>'Daily Weight '!G4</f>
        <v>27.4</v>
      </c>
      <c r="E64" s="152">
        <f>'C. diff CFUs'!W4</f>
        <v>0</v>
      </c>
      <c r="F64" s="40" t="s">
        <v>207</v>
      </c>
      <c r="G64" s="123">
        <f>'C. diff CFUs'!B4</f>
        <v>43691</v>
      </c>
      <c r="H64" s="18" t="s">
        <v>44</v>
      </c>
    </row>
    <row r="65" ht="15.75" customHeight="1">
      <c r="A65" s="147" t="s">
        <v>48</v>
      </c>
      <c r="B65" s="20" t="str">
        <f>'C. diff CFUs'!C5</f>
        <v>F_8_R</v>
      </c>
      <c r="C65" s="154">
        <v>0.0</v>
      </c>
      <c r="D65" s="122">
        <f>'Daily Weight '!G5</f>
        <v>23.8</v>
      </c>
      <c r="E65" s="152">
        <f>'C. diff CFUs'!W5</f>
        <v>0</v>
      </c>
      <c r="F65" s="40" t="s">
        <v>207</v>
      </c>
      <c r="G65" s="123">
        <f>'C. diff CFUs'!B5</f>
        <v>43691</v>
      </c>
      <c r="H65" s="18" t="s">
        <v>44</v>
      </c>
    </row>
    <row r="66" ht="15.75" customHeight="1">
      <c r="A66" s="148" t="s">
        <v>51</v>
      </c>
      <c r="B66" s="20" t="str">
        <f>'C. diff CFUs'!C6</f>
        <v>M_8_0</v>
      </c>
      <c r="C66" s="96">
        <v>0.0</v>
      </c>
      <c r="D66" s="122">
        <f>'Daily Weight '!G6</f>
        <v>26.9</v>
      </c>
      <c r="E66" s="152">
        <f>'C. diff CFUs'!W6</f>
        <v>0</v>
      </c>
      <c r="F66" s="40" t="s">
        <v>207</v>
      </c>
      <c r="G66" s="123">
        <f>'C. diff CFUs'!B6</f>
        <v>43691</v>
      </c>
      <c r="H66" s="18" t="s">
        <v>49</v>
      </c>
    </row>
    <row r="67" ht="15.75" customHeight="1">
      <c r="A67" s="148" t="s">
        <v>51</v>
      </c>
      <c r="B67" s="20" t="str">
        <f>'C. diff CFUs'!C7</f>
        <v>M_8_LR</v>
      </c>
      <c r="C67" s="96">
        <v>0.0</v>
      </c>
      <c r="D67" s="122">
        <f>'Daily Weight '!G7</f>
        <v>24.5</v>
      </c>
      <c r="E67" s="152">
        <f>'C. diff CFUs'!W7</f>
        <v>0</v>
      </c>
      <c r="F67" s="40" t="s">
        <v>207</v>
      </c>
      <c r="G67" s="123">
        <f>'C. diff CFUs'!B7</f>
        <v>43691</v>
      </c>
      <c r="H67" s="18" t="s">
        <v>49</v>
      </c>
    </row>
    <row r="68" ht="15.75" customHeight="1">
      <c r="A68" s="147" t="s">
        <v>54</v>
      </c>
      <c r="B68" s="20" t="str">
        <f>'C. diff CFUs'!C8</f>
        <v>L_8_L</v>
      </c>
      <c r="C68" s="154">
        <v>0.0</v>
      </c>
      <c r="D68" s="122">
        <f>'Daily Weight '!G8</f>
        <v>24.5</v>
      </c>
      <c r="E68" s="152">
        <f>'C. diff CFUs'!W8</f>
        <v>0</v>
      </c>
      <c r="F68" s="40" t="s">
        <v>207</v>
      </c>
      <c r="G68" s="123">
        <f>'C. diff CFUs'!B8</f>
        <v>43691</v>
      </c>
      <c r="H68" s="18" t="s">
        <v>52</v>
      </c>
    </row>
    <row r="69" ht="15.75" customHeight="1">
      <c r="A69" s="147" t="s">
        <v>54</v>
      </c>
      <c r="B69" s="20" t="str">
        <f>'C. diff CFUs'!C9</f>
        <v>L_8_R</v>
      </c>
      <c r="C69" s="154">
        <v>0.0</v>
      </c>
      <c r="D69" s="122">
        <f>'Daily Weight '!G9</f>
        <v>25.8</v>
      </c>
      <c r="E69" s="152">
        <f>'C. diff CFUs'!W9</f>
        <v>0</v>
      </c>
      <c r="F69" s="40" t="s">
        <v>207</v>
      </c>
      <c r="G69" s="123">
        <f>'C. diff CFUs'!B9</f>
        <v>43691</v>
      </c>
      <c r="H69" s="18" t="s">
        <v>52</v>
      </c>
    </row>
    <row r="70" ht="15.75" customHeight="1">
      <c r="A70" s="148" t="s">
        <v>56</v>
      </c>
      <c r="B70" s="20" t="str">
        <f>'C. diff CFUs'!C10</f>
        <v>-4_8_0</v>
      </c>
      <c r="C70" s="96">
        <v>0.0</v>
      </c>
      <c r="D70" s="122">
        <f>'Daily Weight '!G10</f>
        <v>26.8</v>
      </c>
      <c r="E70" s="152">
        <f>'C. diff CFUs'!W10</f>
        <v>0</v>
      </c>
      <c r="F70" s="40" t="s">
        <v>207</v>
      </c>
      <c r="G70" s="123">
        <f>'C. diff CFUs'!B10</f>
        <v>43691</v>
      </c>
      <c r="H70" s="18" t="s">
        <v>55</v>
      </c>
    </row>
    <row r="71" ht="15.75" customHeight="1">
      <c r="A71" s="148" t="s">
        <v>56</v>
      </c>
      <c r="B71" s="20" t="str">
        <f>'C. diff CFUs'!C11</f>
        <v>-4_8_LR</v>
      </c>
      <c r="C71" s="96">
        <v>0.0</v>
      </c>
      <c r="D71" s="122">
        <f>'Daily Weight '!G11</f>
        <v>25.3</v>
      </c>
      <c r="E71" s="152">
        <f>'C. diff CFUs'!W11</f>
        <v>0</v>
      </c>
      <c r="F71" s="40" t="s">
        <v>207</v>
      </c>
      <c r="G71" s="123">
        <f>'C. diff CFUs'!B11</f>
        <v>43691</v>
      </c>
      <c r="H71" s="18" t="s">
        <v>55</v>
      </c>
    </row>
    <row r="72" ht="15.75" customHeight="1">
      <c r="A72" s="147" t="s">
        <v>58</v>
      </c>
      <c r="B72" s="20" t="str">
        <f>'C. diff CFUs'!C12</f>
        <v>-5_8_L</v>
      </c>
      <c r="C72" s="154">
        <v>0.0</v>
      </c>
      <c r="D72" s="122">
        <f>'Daily Weight '!G12</f>
        <v>27.4</v>
      </c>
      <c r="E72" s="152">
        <f>'C. diff CFUs'!W12</f>
        <v>0</v>
      </c>
      <c r="F72" s="40" t="s">
        <v>207</v>
      </c>
      <c r="G72" s="123">
        <f>'C. diff CFUs'!B12</f>
        <v>43691</v>
      </c>
      <c r="H72" s="18" t="s">
        <v>57</v>
      </c>
    </row>
    <row r="73" ht="15.75" customHeight="1">
      <c r="A73" s="147" t="s">
        <v>58</v>
      </c>
      <c r="B73" s="20" t="str">
        <f>'C. diff CFUs'!C13</f>
        <v>-5_8_R</v>
      </c>
      <c r="C73" s="154">
        <v>0.0</v>
      </c>
      <c r="D73" s="122">
        <f>'Daily Weight '!G13</f>
        <v>27.2</v>
      </c>
      <c r="E73" s="152">
        <f>'C. diff CFUs'!W13</f>
        <v>0</v>
      </c>
      <c r="F73" s="40" t="s">
        <v>207</v>
      </c>
      <c r="G73" s="123">
        <f>'C. diff CFUs'!B13</f>
        <v>43691</v>
      </c>
      <c r="H73" s="18" t="s">
        <v>57</v>
      </c>
    </row>
    <row r="74" ht="15.75" customHeight="1">
      <c r="A74" s="148" t="s">
        <v>60</v>
      </c>
      <c r="B74" s="20" t="str">
        <f>'C. diff CFUs'!C14</f>
        <v>-6_8_0</v>
      </c>
      <c r="C74" s="96">
        <v>0.0</v>
      </c>
      <c r="D74" s="122">
        <f>'Daily Weight '!G14</f>
        <v>29.6</v>
      </c>
      <c r="E74" s="152">
        <f>'C. diff CFUs'!W14</f>
        <v>0</v>
      </c>
      <c r="F74" s="40" t="s">
        <v>207</v>
      </c>
      <c r="G74" s="123">
        <f>'C. diff CFUs'!B14</f>
        <v>43691</v>
      </c>
      <c r="H74" s="18" t="s">
        <v>59</v>
      </c>
    </row>
    <row r="75" ht="15.75" customHeight="1">
      <c r="A75" s="148" t="s">
        <v>60</v>
      </c>
      <c r="B75" s="20" t="str">
        <f>'C. diff CFUs'!C15</f>
        <v>-6_8_L</v>
      </c>
      <c r="C75" s="96">
        <v>0.0</v>
      </c>
      <c r="D75" s="122">
        <f>'Daily Weight '!G15</f>
        <v>26</v>
      </c>
      <c r="E75" s="152">
        <f>'C. diff CFUs'!W15</f>
        <v>0</v>
      </c>
      <c r="F75" s="40" t="s">
        <v>207</v>
      </c>
      <c r="G75" s="123">
        <f>'C. diff CFUs'!B15</f>
        <v>43691</v>
      </c>
      <c r="H75" s="18" t="s">
        <v>59</v>
      </c>
    </row>
    <row r="76" ht="15.75" customHeight="1">
      <c r="A76" s="147" t="s">
        <v>60</v>
      </c>
      <c r="B76" s="20" t="str">
        <f>'C. diff CFUs'!C16</f>
        <v>-6_8_R</v>
      </c>
      <c r="C76" s="154">
        <v>0.0</v>
      </c>
      <c r="D76" s="122">
        <f>'Daily Weight '!G16</f>
        <v>28.7</v>
      </c>
      <c r="E76" s="152">
        <f>'C. diff CFUs'!W16</f>
        <v>0</v>
      </c>
      <c r="F76" s="40" t="s">
        <v>207</v>
      </c>
      <c r="G76" s="123">
        <f>'C. diff CFUs'!B16</f>
        <v>43691</v>
      </c>
      <c r="H76" s="18" t="s">
        <v>59</v>
      </c>
    </row>
    <row r="77" ht="15.75" customHeight="1">
      <c r="A77" s="144" t="s">
        <v>14</v>
      </c>
      <c r="B77" s="20" t="str">
        <f>'C. diff CFUs'!C17</f>
        <v>NT_8_0</v>
      </c>
      <c r="C77" s="97">
        <v>1.0</v>
      </c>
      <c r="D77" s="122">
        <f>'Daily Weight '!H2</f>
        <v>27.5</v>
      </c>
      <c r="E77" s="152">
        <f>'C. diff CFUs'!W17</f>
        <v>47700000</v>
      </c>
      <c r="F77" s="40" t="s">
        <v>207</v>
      </c>
      <c r="G77" s="123">
        <f>'C. diff CFUs'!B17</f>
        <v>43692</v>
      </c>
      <c r="H77" s="69" t="s">
        <v>13</v>
      </c>
    </row>
    <row r="78" ht="15.75" customHeight="1">
      <c r="A78" s="146" t="s">
        <v>14</v>
      </c>
      <c r="B78" s="20" t="str">
        <f>'C. diff CFUs'!C18</f>
        <v>NT_8_LR</v>
      </c>
      <c r="C78" s="96">
        <v>1.0</v>
      </c>
      <c r="D78" s="122">
        <f>'Daily Weight '!H3</f>
        <v>27.1</v>
      </c>
      <c r="E78" s="152">
        <f>'C. diff CFUs'!W18</f>
        <v>78300000</v>
      </c>
      <c r="F78" s="40" t="s">
        <v>207</v>
      </c>
      <c r="G78" s="123">
        <f>'C. diff CFUs'!B18</f>
        <v>43692</v>
      </c>
      <c r="H78" s="69" t="s">
        <v>13</v>
      </c>
    </row>
    <row r="79" ht="15.75" customHeight="1">
      <c r="A79" s="147" t="s">
        <v>48</v>
      </c>
      <c r="B79" s="20" t="str">
        <f>'C. diff CFUs'!C19</f>
        <v>F_8_L</v>
      </c>
      <c r="C79" s="154">
        <v>1.0</v>
      </c>
      <c r="D79" s="122">
        <f>'Daily Weight '!H4</f>
        <v>27.8</v>
      </c>
      <c r="E79" s="152">
        <f>'C. diff CFUs'!W19</f>
        <v>388666.6667</v>
      </c>
      <c r="F79" s="40" t="s">
        <v>207</v>
      </c>
      <c r="G79" s="123">
        <f>'C. diff CFUs'!B19</f>
        <v>43692</v>
      </c>
      <c r="H79" s="18" t="s">
        <v>44</v>
      </c>
    </row>
    <row r="80" ht="15.75" customHeight="1">
      <c r="A80" s="147" t="s">
        <v>48</v>
      </c>
      <c r="B80" s="20" t="str">
        <f>'C. diff CFUs'!C20</f>
        <v>F_8_R</v>
      </c>
      <c r="C80" s="154">
        <v>1.0</v>
      </c>
      <c r="D80" s="122">
        <f>'Daily Weight '!H5</f>
        <v>24.1</v>
      </c>
      <c r="E80" s="152">
        <f>'C. diff CFUs'!W20</f>
        <v>2144000</v>
      </c>
      <c r="F80" s="40" t="s">
        <v>207</v>
      </c>
      <c r="G80" s="123">
        <f>'C. diff CFUs'!B20</f>
        <v>43692</v>
      </c>
      <c r="H80" s="18" t="s">
        <v>44</v>
      </c>
    </row>
    <row r="81" ht="15.75" customHeight="1">
      <c r="A81" s="148" t="s">
        <v>51</v>
      </c>
      <c r="B81" s="20" t="str">
        <f>'C. diff CFUs'!C21</f>
        <v>M_8_0</v>
      </c>
      <c r="C81" s="96">
        <v>1.0</v>
      </c>
      <c r="D81" s="122">
        <f>'Daily Weight '!H6</f>
        <v>26.8</v>
      </c>
      <c r="E81" s="152">
        <f>'C. diff CFUs'!W21</f>
        <v>11700000</v>
      </c>
      <c r="F81" s="40" t="s">
        <v>207</v>
      </c>
      <c r="G81" s="123">
        <f>'C. diff CFUs'!B21</f>
        <v>43692</v>
      </c>
      <c r="H81" s="18" t="s">
        <v>49</v>
      </c>
    </row>
    <row r="82" ht="15.75" customHeight="1">
      <c r="A82" s="148" t="s">
        <v>51</v>
      </c>
      <c r="B82" s="20" t="str">
        <f>'C. diff CFUs'!C22</f>
        <v>M_8_LR</v>
      </c>
      <c r="C82" s="96">
        <v>1.0</v>
      </c>
      <c r="D82" s="122">
        <f>'Daily Weight '!H7</f>
        <v>24.8</v>
      </c>
      <c r="E82" s="152">
        <f>'C. diff CFUs'!W22</f>
        <v>7626666.667</v>
      </c>
      <c r="F82" s="40" t="s">
        <v>207</v>
      </c>
      <c r="G82" s="123">
        <f>'C. diff CFUs'!B22</f>
        <v>43692</v>
      </c>
      <c r="H82" s="18" t="s">
        <v>49</v>
      </c>
    </row>
    <row r="83" ht="15.75" customHeight="1">
      <c r="A83" s="147" t="s">
        <v>54</v>
      </c>
      <c r="B83" s="20" t="str">
        <f>'C. diff CFUs'!C23</f>
        <v>L_8_L</v>
      </c>
      <c r="C83" s="154">
        <v>1.0</v>
      </c>
      <c r="D83" s="122">
        <f>'Daily Weight '!H8</f>
        <v>24.6</v>
      </c>
      <c r="E83" s="152">
        <f>'C. diff CFUs'!W23</f>
        <v>9520000</v>
      </c>
      <c r="F83" s="40" t="s">
        <v>207</v>
      </c>
      <c r="G83" s="123">
        <f>'C. diff CFUs'!B23</f>
        <v>43692</v>
      </c>
      <c r="H83" s="18" t="s">
        <v>52</v>
      </c>
    </row>
    <row r="84" ht="15.75" customHeight="1">
      <c r="A84" s="147" t="s">
        <v>54</v>
      </c>
      <c r="B84" s="20" t="str">
        <f>'C. diff CFUs'!C24</f>
        <v>L_8_R</v>
      </c>
      <c r="C84" s="154">
        <v>1.0</v>
      </c>
      <c r="D84" s="122">
        <f>'Daily Weight '!H9</f>
        <v>26</v>
      </c>
      <c r="E84" s="152">
        <f>'C. diff CFUs'!W24</f>
        <v>10300000</v>
      </c>
      <c r="F84" s="40" t="s">
        <v>207</v>
      </c>
      <c r="G84" s="123">
        <f>'C. diff CFUs'!B24</f>
        <v>43692</v>
      </c>
      <c r="H84" s="18" t="s">
        <v>52</v>
      </c>
    </row>
    <row r="85" ht="15.75" customHeight="1">
      <c r="A85" s="148" t="s">
        <v>56</v>
      </c>
      <c r="B85" s="20" t="str">
        <f>'C. diff CFUs'!C25</f>
        <v>-4_8_0</v>
      </c>
      <c r="C85" s="96">
        <v>1.0</v>
      </c>
      <c r="D85" s="122">
        <f>'Daily Weight '!H10</f>
        <v>26.5</v>
      </c>
      <c r="E85" s="152">
        <f>'C. diff CFUs'!W25</f>
        <v>0</v>
      </c>
      <c r="F85" s="40" t="s">
        <v>207</v>
      </c>
      <c r="G85" s="123">
        <f>'C. diff CFUs'!B25</f>
        <v>43692</v>
      </c>
      <c r="H85" s="18" t="s">
        <v>55</v>
      </c>
    </row>
    <row r="86" ht="15.75" customHeight="1">
      <c r="A86" s="148" t="s">
        <v>56</v>
      </c>
      <c r="B86" s="20" t="str">
        <f>'C. diff CFUs'!C26</f>
        <v>-4_8_LR</v>
      </c>
      <c r="C86" s="96">
        <v>1.0</v>
      </c>
      <c r="D86" s="122">
        <f>'Daily Weight '!H11</f>
        <v>25.2</v>
      </c>
      <c r="E86" s="152">
        <f>'C. diff CFUs'!W26</f>
        <v>600</v>
      </c>
      <c r="F86" s="40" t="s">
        <v>207</v>
      </c>
      <c r="G86" s="123">
        <f>'C. diff CFUs'!B26</f>
        <v>43692</v>
      </c>
      <c r="H86" s="18" t="s">
        <v>55</v>
      </c>
    </row>
    <row r="87" ht="15.75" customHeight="1">
      <c r="A87" s="147" t="s">
        <v>58</v>
      </c>
      <c r="B87" s="20" t="str">
        <f>'C. diff CFUs'!C27</f>
        <v>-5_8_L</v>
      </c>
      <c r="C87" s="154">
        <v>1.0</v>
      </c>
      <c r="D87" s="122">
        <f>'Daily Weight '!H12</f>
        <v>27.1</v>
      </c>
      <c r="E87" s="152">
        <f>'C. diff CFUs'!W27</f>
        <v>0</v>
      </c>
      <c r="F87" s="40" t="s">
        <v>207</v>
      </c>
      <c r="G87" s="123">
        <f>'C. diff CFUs'!B27</f>
        <v>43692</v>
      </c>
      <c r="H87" s="18" t="s">
        <v>57</v>
      </c>
    </row>
    <row r="88" ht="15.75" customHeight="1">
      <c r="A88" s="147" t="s">
        <v>58</v>
      </c>
      <c r="B88" s="20" t="str">
        <f>'C. diff CFUs'!C28</f>
        <v>-5_8_R</v>
      </c>
      <c r="C88" s="154">
        <v>1.0</v>
      </c>
      <c r="D88" s="122">
        <f>'Daily Weight '!H13</f>
        <v>26.5</v>
      </c>
      <c r="E88" s="152">
        <f>'C. diff CFUs'!W28</f>
        <v>400</v>
      </c>
      <c r="F88" s="40" t="s">
        <v>207</v>
      </c>
      <c r="G88" s="123">
        <f>'C. diff CFUs'!B28</f>
        <v>43692</v>
      </c>
      <c r="H88" s="18" t="s">
        <v>57</v>
      </c>
    </row>
    <row r="89" ht="15.75" customHeight="1">
      <c r="A89" s="148" t="s">
        <v>60</v>
      </c>
      <c r="B89" s="20" t="str">
        <f>'C. diff CFUs'!C29</f>
        <v>-6_8_0</v>
      </c>
      <c r="C89" s="96">
        <v>1.0</v>
      </c>
      <c r="D89" s="122">
        <f>'Daily Weight '!H14</f>
        <v>30.3</v>
      </c>
      <c r="E89" s="152">
        <f>'C. diff CFUs'!W29</f>
        <v>40900000</v>
      </c>
      <c r="F89" s="40" t="s">
        <v>207</v>
      </c>
      <c r="G89" s="123">
        <f>'C. diff CFUs'!B29</f>
        <v>43692</v>
      </c>
      <c r="H89" s="18" t="s">
        <v>59</v>
      </c>
    </row>
    <row r="90" ht="15.75" customHeight="1">
      <c r="A90" s="148" t="s">
        <v>60</v>
      </c>
      <c r="B90" s="20" t="str">
        <f>'C. diff CFUs'!C30</f>
        <v>-6_8_L</v>
      </c>
      <c r="C90" s="96">
        <v>1.0</v>
      </c>
      <c r="D90" s="122">
        <f>'Daily Weight '!H15</f>
        <v>23.5</v>
      </c>
      <c r="E90" s="152">
        <f>'C. diff CFUs'!W30</f>
        <v>67900000</v>
      </c>
      <c r="F90" s="40" t="s">
        <v>207</v>
      </c>
      <c r="G90" s="123">
        <f>'C. diff CFUs'!B30</f>
        <v>43692</v>
      </c>
      <c r="H90" s="18" t="s">
        <v>59</v>
      </c>
    </row>
    <row r="91" ht="15.75" customHeight="1">
      <c r="A91" s="147" t="s">
        <v>60</v>
      </c>
      <c r="B91" s="20" t="str">
        <f>'C. diff CFUs'!C31</f>
        <v>-6_8_R</v>
      </c>
      <c r="C91" s="154">
        <v>1.0</v>
      </c>
      <c r="D91" s="122">
        <f>'Daily Weight '!H16</f>
        <v>28.9</v>
      </c>
      <c r="E91" s="152">
        <f>'C. diff CFUs'!W31</f>
        <v>91500000</v>
      </c>
      <c r="F91" s="40" t="s">
        <v>207</v>
      </c>
      <c r="G91" s="123">
        <f>'C. diff CFUs'!B31</f>
        <v>43692</v>
      </c>
      <c r="H91" s="18" t="s">
        <v>59</v>
      </c>
    </row>
    <row r="92" ht="15.75" customHeight="1">
      <c r="A92" s="144" t="s">
        <v>14</v>
      </c>
      <c r="B92" s="20" t="str">
        <f>'C. diff CFUs'!C32</f>
        <v>NT_8_0</v>
      </c>
      <c r="C92" s="97">
        <v>2.0</v>
      </c>
      <c r="D92" s="122">
        <f>'Daily Weight '!I2</f>
        <v>27.9</v>
      </c>
      <c r="E92" s="152">
        <f>'C. diff CFUs'!W32</f>
        <v>93600000</v>
      </c>
      <c r="F92" s="40" t="s">
        <v>207</v>
      </c>
      <c r="G92" s="123">
        <f>'C. diff CFUs'!B32</f>
        <v>43693</v>
      </c>
      <c r="H92" s="69" t="s">
        <v>13</v>
      </c>
    </row>
    <row r="93" ht="15.75" customHeight="1">
      <c r="A93" s="146" t="s">
        <v>14</v>
      </c>
      <c r="B93" s="20" t="str">
        <f>'C. diff CFUs'!C33</f>
        <v>NT_8_LR</v>
      </c>
      <c r="C93" s="96">
        <v>2.0</v>
      </c>
      <c r="D93" s="122">
        <f>'Daily Weight '!I3</f>
        <v>27.3</v>
      </c>
      <c r="E93" s="152">
        <f>'C. diff CFUs'!W33</f>
        <v>86000000</v>
      </c>
      <c r="F93" s="40" t="s">
        <v>207</v>
      </c>
      <c r="G93" s="123">
        <f>'C. diff CFUs'!B33</f>
        <v>43693</v>
      </c>
      <c r="H93" s="69" t="s">
        <v>13</v>
      </c>
    </row>
    <row r="94" ht="15.75" customHeight="1">
      <c r="A94" s="147" t="s">
        <v>48</v>
      </c>
      <c r="B94" s="20" t="str">
        <f>'C. diff CFUs'!C34</f>
        <v>F_8_L</v>
      </c>
      <c r="C94" s="154">
        <v>2.0</v>
      </c>
      <c r="D94" s="122">
        <f>'Daily Weight '!I4</f>
        <v>26.9</v>
      </c>
      <c r="E94" s="152">
        <f>'C. diff CFUs'!W34</f>
        <v>210666.6667</v>
      </c>
      <c r="F94" s="40" t="s">
        <v>207</v>
      </c>
      <c r="G94" s="123">
        <f>'C. diff CFUs'!B34</f>
        <v>43693</v>
      </c>
      <c r="H94" s="18" t="s">
        <v>44</v>
      </c>
    </row>
    <row r="95" ht="15.75" customHeight="1">
      <c r="A95" s="147" t="s">
        <v>48</v>
      </c>
      <c r="B95" s="20" t="str">
        <f>'C. diff CFUs'!C35</f>
        <v>F_8_R</v>
      </c>
      <c r="C95" s="154">
        <v>2.0</v>
      </c>
      <c r="D95" s="122">
        <f>'Daily Weight '!I5</f>
        <v>24.6</v>
      </c>
      <c r="E95" s="152">
        <f>'C. diff CFUs'!W35</f>
        <v>70550</v>
      </c>
      <c r="F95" s="40" t="s">
        <v>207</v>
      </c>
      <c r="G95" s="123">
        <f>'C. diff CFUs'!B35</f>
        <v>43693</v>
      </c>
      <c r="H95" s="18" t="s">
        <v>44</v>
      </c>
    </row>
    <row r="96" ht="15.75" customHeight="1">
      <c r="A96" s="148" t="s">
        <v>51</v>
      </c>
      <c r="B96" s="20" t="str">
        <f>'C. diff CFUs'!C36</f>
        <v>M_8_0</v>
      </c>
      <c r="C96" s="96">
        <v>2.0</v>
      </c>
      <c r="D96" s="122">
        <f>'Daily Weight '!I6</f>
        <v>26.9</v>
      </c>
      <c r="E96" s="152">
        <f>'C. diff CFUs'!W36</f>
        <v>2386666.667</v>
      </c>
      <c r="F96" s="40" t="s">
        <v>207</v>
      </c>
      <c r="G96" s="123">
        <f>'C. diff CFUs'!B36</f>
        <v>43693</v>
      </c>
      <c r="H96" s="18" t="s">
        <v>49</v>
      </c>
    </row>
    <row r="97" ht="15.75" customHeight="1">
      <c r="A97" s="148" t="s">
        <v>51</v>
      </c>
      <c r="B97" s="20" t="str">
        <f>'C. diff CFUs'!C37</f>
        <v>M_8_LR</v>
      </c>
      <c r="C97" s="96">
        <v>2.0</v>
      </c>
      <c r="D97" s="122">
        <f>'Daily Weight '!I7</f>
        <v>24.1</v>
      </c>
      <c r="E97" s="152">
        <f>'C. diff CFUs'!W37</f>
        <v>4273333.333</v>
      </c>
      <c r="F97" s="40" t="s">
        <v>207</v>
      </c>
      <c r="G97" s="123">
        <f>'C. diff CFUs'!B37</f>
        <v>43693</v>
      </c>
      <c r="H97" s="18" t="s">
        <v>49</v>
      </c>
    </row>
    <row r="98" ht="15.75" customHeight="1">
      <c r="A98" s="147" t="s">
        <v>54</v>
      </c>
      <c r="B98" s="20" t="str">
        <f>'C. diff CFUs'!C38</f>
        <v>L_8_L</v>
      </c>
      <c r="C98" s="154">
        <v>2.0</v>
      </c>
      <c r="D98" s="122">
        <f>'Daily Weight '!I8</f>
        <v>25.3</v>
      </c>
      <c r="E98" s="152">
        <f>'C. diff CFUs'!W38</f>
        <v>2333333.333</v>
      </c>
      <c r="F98" s="40" t="s">
        <v>207</v>
      </c>
      <c r="G98" s="123">
        <f>'C. diff CFUs'!B38</f>
        <v>43693</v>
      </c>
      <c r="H98" s="18" t="s">
        <v>52</v>
      </c>
    </row>
    <row r="99" ht="15.75" customHeight="1">
      <c r="A99" s="147" t="s">
        <v>54</v>
      </c>
      <c r="B99" s="20" t="str">
        <f>'C. diff CFUs'!C39</f>
        <v>L_8_R</v>
      </c>
      <c r="C99" s="154">
        <v>2.0</v>
      </c>
      <c r="D99" s="122">
        <f>'Daily Weight '!I9</f>
        <v>27.3</v>
      </c>
      <c r="E99" s="152">
        <f>'C. diff CFUs'!W39</f>
        <v>33600000</v>
      </c>
      <c r="F99" s="40" t="s">
        <v>207</v>
      </c>
      <c r="G99" s="123">
        <f>'C. diff CFUs'!B39</f>
        <v>43693</v>
      </c>
      <c r="H99" s="18" t="s">
        <v>52</v>
      </c>
    </row>
    <row r="100" ht="15.75" customHeight="1">
      <c r="A100" s="148" t="s">
        <v>56</v>
      </c>
      <c r="B100" s="20" t="str">
        <f>'C. diff CFUs'!C40</f>
        <v>-4_8_0</v>
      </c>
      <c r="C100" s="192">
        <v>2.0</v>
      </c>
      <c r="D100" s="122">
        <f>'Daily Weight '!I10</f>
        <v>26.4</v>
      </c>
      <c r="E100" s="152">
        <f>'C. diff CFUs'!W40</f>
        <v>448000</v>
      </c>
      <c r="F100" s="40" t="s">
        <v>207</v>
      </c>
      <c r="G100" s="123">
        <f>'C. diff CFUs'!B40</f>
        <v>43693</v>
      </c>
      <c r="H100" s="18" t="s">
        <v>55</v>
      </c>
    </row>
    <row r="101" ht="15.75" customHeight="1">
      <c r="A101" s="148" t="s">
        <v>56</v>
      </c>
      <c r="B101" s="20" t="str">
        <f>'C. diff CFUs'!C41</f>
        <v>-4_8_LR</v>
      </c>
      <c r="C101" s="192">
        <v>2.0</v>
      </c>
      <c r="D101" s="122">
        <f>'Daily Weight '!I11</f>
        <v>24.7</v>
      </c>
      <c r="E101" s="152">
        <f>'C. diff CFUs'!W41</f>
        <v>46000</v>
      </c>
      <c r="F101" s="40" t="s">
        <v>207</v>
      </c>
      <c r="G101" s="123">
        <f>'C. diff CFUs'!B41</f>
        <v>43693</v>
      </c>
      <c r="H101" s="18" t="s">
        <v>55</v>
      </c>
    </row>
    <row r="102" ht="15.75" customHeight="1">
      <c r="A102" s="147" t="s">
        <v>58</v>
      </c>
      <c r="B102" s="20" t="str">
        <f>'C. diff CFUs'!C42</f>
        <v>-5_8_L</v>
      </c>
      <c r="C102" s="154">
        <v>2.0</v>
      </c>
      <c r="D102" s="122">
        <f>'Daily Weight '!I12</f>
        <v>27.2</v>
      </c>
      <c r="E102" s="152">
        <f>'C. diff CFUs'!W42</f>
        <v>36000</v>
      </c>
      <c r="F102" s="40" t="s">
        <v>207</v>
      </c>
      <c r="G102" s="123">
        <f>'C. diff CFUs'!B42</f>
        <v>43693</v>
      </c>
      <c r="H102" s="18" t="s">
        <v>57</v>
      </c>
    </row>
    <row r="103" ht="15.75" customHeight="1">
      <c r="A103" s="147" t="s">
        <v>58</v>
      </c>
      <c r="B103" s="20" t="str">
        <f>'C. diff CFUs'!C43</f>
        <v>-5_8_R</v>
      </c>
      <c r="C103" s="154">
        <v>2.0</v>
      </c>
      <c r="D103" s="122">
        <f>'Daily Weight '!I13</f>
        <v>26.6</v>
      </c>
      <c r="E103" s="152">
        <f>'C. diff CFUs'!W43</f>
        <v>118000</v>
      </c>
      <c r="F103" s="40" t="s">
        <v>207</v>
      </c>
      <c r="G103" s="123">
        <f>'C. diff CFUs'!B43</f>
        <v>43693</v>
      </c>
      <c r="H103" s="18" t="s">
        <v>57</v>
      </c>
    </row>
    <row r="104" ht="15.75" customHeight="1">
      <c r="A104" s="148" t="s">
        <v>60</v>
      </c>
      <c r="B104" s="20" t="str">
        <f>'C. diff CFUs'!C44</f>
        <v>-6_8_0</v>
      </c>
      <c r="C104" s="192">
        <v>2.0</v>
      </c>
      <c r="D104" s="122">
        <f>'Daily Weight '!I14</f>
        <v>29.1</v>
      </c>
      <c r="E104" s="152">
        <f>'C. diff CFUs'!W44</f>
        <v>52000000</v>
      </c>
      <c r="F104" s="40" t="s">
        <v>207</v>
      </c>
      <c r="G104" s="123">
        <f>'C. diff CFUs'!B44</f>
        <v>43693</v>
      </c>
      <c r="H104" s="18" t="s">
        <v>59</v>
      </c>
    </row>
    <row r="105" ht="15.75" customHeight="1">
      <c r="A105" s="148" t="s">
        <v>60</v>
      </c>
      <c r="B105" s="20" t="str">
        <f>'C. diff CFUs'!C45</f>
        <v>-6_8_L</v>
      </c>
      <c r="C105" s="192">
        <v>2.0</v>
      </c>
      <c r="D105" s="122">
        <f>'Daily Weight '!I15</f>
        <v>21.5</v>
      </c>
      <c r="E105" s="152">
        <f>'C. diff CFUs'!W45</f>
        <v>60000000</v>
      </c>
      <c r="F105" s="40" t="s">
        <v>207</v>
      </c>
      <c r="G105" s="123">
        <f>'C. diff CFUs'!B45</f>
        <v>43693</v>
      </c>
      <c r="H105" s="18" t="s">
        <v>59</v>
      </c>
    </row>
    <row r="106" ht="15.75" customHeight="1">
      <c r="A106" s="147" t="s">
        <v>60</v>
      </c>
      <c r="B106" s="20" t="str">
        <f>'C. diff CFUs'!C46</f>
        <v>-6_8_R</v>
      </c>
      <c r="C106" s="154">
        <v>2.0</v>
      </c>
      <c r="D106" s="122">
        <f>'Daily Weight '!I16</f>
        <v>28.5</v>
      </c>
      <c r="E106" s="152">
        <f>'C. diff CFUs'!W46</f>
        <v>32500000</v>
      </c>
      <c r="F106" s="40" t="s">
        <v>207</v>
      </c>
      <c r="G106" s="123">
        <f>'C. diff CFUs'!B46</f>
        <v>43693</v>
      </c>
      <c r="H106" s="18" t="s">
        <v>59</v>
      </c>
    </row>
    <row r="107" ht="15.75" customHeight="1">
      <c r="A107" s="144" t="s">
        <v>14</v>
      </c>
      <c r="B107" s="20" t="str">
        <f>'C. diff CFUs'!C47</f>
        <v>NT_8_0</v>
      </c>
      <c r="C107" s="91">
        <v>3.0</v>
      </c>
      <c r="D107" s="122">
        <f>'Daily Weight '!J2</f>
        <v>26.1</v>
      </c>
      <c r="E107" s="152">
        <f>'C. diff CFUs'!W47</f>
        <v>48000000</v>
      </c>
      <c r="F107" s="40" t="s">
        <v>207</v>
      </c>
      <c r="G107" s="123">
        <f>'C. diff CFUs'!B47</f>
        <v>43694</v>
      </c>
      <c r="H107" s="69" t="s">
        <v>13</v>
      </c>
    </row>
    <row r="108" ht="15.75" customHeight="1">
      <c r="A108" s="146" t="s">
        <v>14</v>
      </c>
      <c r="B108" s="20" t="str">
        <f>'C. diff CFUs'!C48</f>
        <v>NT_8_LR</v>
      </c>
      <c r="C108" s="96">
        <v>3.0</v>
      </c>
      <c r="D108" s="122">
        <f>'Daily Weight '!J3</f>
        <v>25.9</v>
      </c>
      <c r="E108" s="152">
        <f>'C. diff CFUs'!W48</f>
        <v>44000000</v>
      </c>
      <c r="F108" s="40" t="s">
        <v>207</v>
      </c>
      <c r="G108" s="123">
        <f>'C. diff CFUs'!B48</f>
        <v>43694</v>
      </c>
      <c r="H108" s="69" t="s">
        <v>13</v>
      </c>
    </row>
    <row r="109" ht="15.75" customHeight="1">
      <c r="A109" s="147" t="s">
        <v>48</v>
      </c>
      <c r="B109" s="20" t="str">
        <f>'C. diff CFUs'!C49</f>
        <v>F_8_L</v>
      </c>
      <c r="C109" s="154">
        <v>3.0</v>
      </c>
      <c r="D109" s="122">
        <f>'Daily Weight '!J4</f>
        <v>28.2</v>
      </c>
      <c r="E109" s="152">
        <f>'C. diff CFUs'!W49</f>
        <v>112000</v>
      </c>
      <c r="F109" s="40" t="s">
        <v>207</v>
      </c>
      <c r="G109" s="123">
        <f>'C. diff CFUs'!B49</f>
        <v>43694</v>
      </c>
      <c r="H109" s="18" t="s">
        <v>44</v>
      </c>
    </row>
    <row r="110" ht="15.75" customHeight="1">
      <c r="A110" s="147" t="s">
        <v>48</v>
      </c>
      <c r="B110" s="20" t="str">
        <f>'C. diff CFUs'!C50</f>
        <v>F_8_R</v>
      </c>
      <c r="C110" s="154">
        <v>3.0</v>
      </c>
      <c r="D110" s="122">
        <f>'Daily Weight '!J5</f>
        <v>24.4</v>
      </c>
      <c r="E110" s="152">
        <f>'C. diff CFUs'!W50</f>
        <v>7800</v>
      </c>
      <c r="F110" s="40" t="s">
        <v>207</v>
      </c>
      <c r="G110" s="123">
        <f>'C. diff CFUs'!B50</f>
        <v>43694</v>
      </c>
      <c r="H110" s="18" t="s">
        <v>44</v>
      </c>
    </row>
    <row r="111" ht="15.75" customHeight="1">
      <c r="A111" s="148" t="s">
        <v>51</v>
      </c>
      <c r="B111" s="20" t="str">
        <f>'C. diff CFUs'!C51</f>
        <v>M_8_0</v>
      </c>
      <c r="C111" s="96">
        <v>3.0</v>
      </c>
      <c r="D111" s="122">
        <f>'Daily Weight '!J6</f>
        <v>27.3</v>
      </c>
      <c r="E111" s="152">
        <f>'C. diff CFUs'!W51</f>
        <v>670000</v>
      </c>
      <c r="F111" s="40" t="s">
        <v>207</v>
      </c>
      <c r="G111" s="123">
        <f>'C. diff CFUs'!B51</f>
        <v>43694</v>
      </c>
      <c r="H111" s="18" t="s">
        <v>49</v>
      </c>
    </row>
    <row r="112" ht="15.75" customHeight="1">
      <c r="A112" s="148" t="s">
        <v>51</v>
      </c>
      <c r="B112" s="20" t="str">
        <f>'C. diff CFUs'!C52</f>
        <v>M_8_LR</v>
      </c>
      <c r="C112" s="96">
        <v>3.0</v>
      </c>
      <c r="D112" s="122">
        <f>'Daily Weight '!J7</f>
        <v>25.2</v>
      </c>
      <c r="E112" s="152">
        <f>'C. diff CFUs'!W52</f>
        <v>340000</v>
      </c>
      <c r="F112" s="40" t="s">
        <v>207</v>
      </c>
      <c r="G112" s="123">
        <f>'C. diff CFUs'!B52</f>
        <v>43694</v>
      </c>
      <c r="H112" s="18" t="s">
        <v>49</v>
      </c>
    </row>
    <row r="113" ht="15.75" customHeight="1">
      <c r="A113" s="147" t="s">
        <v>54</v>
      </c>
      <c r="B113" s="20" t="str">
        <f>'C. diff CFUs'!C53</f>
        <v>L_8_L</v>
      </c>
      <c r="C113" s="154">
        <v>3.0</v>
      </c>
      <c r="D113" s="122">
        <f>'Daily Weight '!J8</f>
        <v>24.7</v>
      </c>
      <c r="E113" s="152">
        <f>'C. diff CFUs'!W53</f>
        <v>168000</v>
      </c>
      <c r="F113" s="40" t="s">
        <v>207</v>
      </c>
      <c r="G113" s="123">
        <f>'C. diff CFUs'!B53</f>
        <v>43694</v>
      </c>
      <c r="H113" s="18" t="s">
        <v>52</v>
      </c>
    </row>
    <row r="114" ht="15.75" customHeight="1">
      <c r="A114" s="147" t="s">
        <v>54</v>
      </c>
      <c r="B114" s="20" t="str">
        <f>'C. diff CFUs'!C54</f>
        <v>L_8_R</v>
      </c>
      <c r="C114" s="154">
        <v>3.0</v>
      </c>
      <c r="D114" s="122">
        <f>'Daily Weight '!J9</f>
        <v>27.2</v>
      </c>
      <c r="E114" s="152">
        <f>'C. diff CFUs'!W54</f>
        <v>6400000</v>
      </c>
      <c r="F114" s="40" t="s">
        <v>207</v>
      </c>
      <c r="G114" s="123">
        <f>'C. diff CFUs'!B54</f>
        <v>43694</v>
      </c>
      <c r="H114" s="18" t="s">
        <v>52</v>
      </c>
    </row>
    <row r="115" ht="15.75" customHeight="1">
      <c r="A115" s="148" t="s">
        <v>56</v>
      </c>
      <c r="B115" s="20" t="str">
        <f>'C. diff CFUs'!C55</f>
        <v>-4_8_0</v>
      </c>
      <c r="C115" s="192">
        <v>3.0</v>
      </c>
      <c r="D115" s="122">
        <f>'Daily Weight '!J10</f>
        <v>26.6</v>
      </c>
      <c r="E115" s="152">
        <f>'C. diff CFUs'!W55</f>
        <v>1342000</v>
      </c>
      <c r="F115" s="40" t="s">
        <v>207</v>
      </c>
      <c r="G115" s="123">
        <f>'C. diff CFUs'!B55</f>
        <v>43694</v>
      </c>
      <c r="H115" s="18" t="s">
        <v>55</v>
      </c>
    </row>
    <row r="116" ht="15.75" customHeight="1">
      <c r="A116" s="148" t="s">
        <v>56</v>
      </c>
      <c r="B116" s="20" t="str">
        <f>'C. diff CFUs'!C56</f>
        <v>-4_8_LR</v>
      </c>
      <c r="C116" s="192">
        <v>3.0</v>
      </c>
      <c r="D116" s="122">
        <f>'Daily Weight '!J11</f>
        <v>24.9</v>
      </c>
      <c r="E116" s="152">
        <f>'C. diff CFUs'!W56</f>
        <v>298000</v>
      </c>
      <c r="F116" s="40" t="s">
        <v>207</v>
      </c>
      <c r="G116" s="123">
        <f>'C. diff CFUs'!B56</f>
        <v>43694</v>
      </c>
      <c r="H116" s="18" t="s">
        <v>55</v>
      </c>
    </row>
    <row r="117" ht="15.75" customHeight="1">
      <c r="A117" s="147" t="s">
        <v>58</v>
      </c>
      <c r="B117" s="20" t="str">
        <f>'C. diff CFUs'!C57</f>
        <v>-5_8_L</v>
      </c>
      <c r="C117" s="154">
        <v>3.0</v>
      </c>
      <c r="D117" s="122">
        <f>'Daily Weight '!J12</f>
        <v>27.1</v>
      </c>
      <c r="E117" s="152">
        <f>'C. diff CFUs'!W57</f>
        <v>924000</v>
      </c>
      <c r="F117" s="40" t="s">
        <v>207</v>
      </c>
      <c r="G117" s="123">
        <f>'C. diff CFUs'!B57</f>
        <v>43694</v>
      </c>
      <c r="H117" s="18" t="s">
        <v>57</v>
      </c>
    </row>
    <row r="118" ht="15.75" customHeight="1">
      <c r="A118" s="147" t="s">
        <v>58</v>
      </c>
      <c r="B118" s="20" t="str">
        <f>'C. diff CFUs'!C58</f>
        <v>-5_8_R</v>
      </c>
      <c r="C118" s="154">
        <v>3.0</v>
      </c>
      <c r="D118" s="122">
        <f>'Daily Weight '!J13</f>
        <v>26.6</v>
      </c>
      <c r="E118" s="152">
        <f>'C. diff CFUs'!W58</f>
        <v>1276000</v>
      </c>
      <c r="F118" s="40" t="s">
        <v>207</v>
      </c>
      <c r="G118" s="123">
        <f>'C. diff CFUs'!B58</f>
        <v>43694</v>
      </c>
      <c r="H118" s="18" t="s">
        <v>57</v>
      </c>
    </row>
    <row r="119" ht="15.75" customHeight="1">
      <c r="A119" s="148" t="s">
        <v>60</v>
      </c>
      <c r="B119" s="20" t="str">
        <f>'C. diff CFUs'!C59</f>
        <v>-6_8_0</v>
      </c>
      <c r="C119" s="192">
        <v>3.0</v>
      </c>
      <c r="D119" s="122">
        <f>'Daily Weight '!J14</f>
        <v>28.5</v>
      </c>
      <c r="E119" s="152">
        <f>'C. diff CFUs'!W59</f>
        <v>152000000</v>
      </c>
      <c r="F119" s="40" t="s">
        <v>207</v>
      </c>
      <c r="G119" s="123">
        <f>'C. diff CFUs'!B59</f>
        <v>43694</v>
      </c>
      <c r="H119" s="18" t="s">
        <v>59</v>
      </c>
    </row>
    <row r="120" ht="15.75" customHeight="1">
      <c r="A120" s="148" t="s">
        <v>60</v>
      </c>
      <c r="B120" s="20" t="str">
        <f>'C. diff CFUs'!C60</f>
        <v>-6_8_L</v>
      </c>
      <c r="C120" s="192">
        <v>3.0</v>
      </c>
      <c r="D120" s="122" t="str">
        <f>'Daily Weight '!J15</f>
        <v>NA</v>
      </c>
      <c r="E120" s="152" t="str">
        <f>'C. diff CFUs'!W60</f>
        <v>NA</v>
      </c>
      <c r="F120" s="40" t="s">
        <v>207</v>
      </c>
      <c r="G120" s="123">
        <f>'C. diff CFUs'!B60</f>
        <v>43694</v>
      </c>
      <c r="H120" s="18" t="s">
        <v>59</v>
      </c>
    </row>
    <row r="121" ht="15.75" customHeight="1">
      <c r="A121" s="147" t="s">
        <v>60</v>
      </c>
      <c r="B121" s="20" t="str">
        <f>'C. diff CFUs'!C61</f>
        <v>-6_8_R</v>
      </c>
      <c r="C121" s="154">
        <v>3.0</v>
      </c>
      <c r="D121" s="122">
        <f>'Daily Weight '!J16</f>
        <v>28.1</v>
      </c>
      <c r="E121" s="152">
        <f>'C. diff CFUs'!W61</f>
        <v>38000000</v>
      </c>
      <c r="F121" s="40" t="s">
        <v>207</v>
      </c>
      <c r="G121" s="123">
        <f>'C. diff CFUs'!B61</f>
        <v>43694</v>
      </c>
      <c r="H121" s="18" t="s">
        <v>59</v>
      </c>
    </row>
    <row r="122" ht="15.75" customHeight="1">
      <c r="A122" s="144" t="s">
        <v>14</v>
      </c>
      <c r="B122" s="20" t="str">
        <f>'C. diff CFUs'!C62</f>
        <v>NT_8_0</v>
      </c>
      <c r="C122" s="97">
        <v>4.0</v>
      </c>
      <c r="D122" s="122">
        <f>'Daily Weight '!K2</f>
        <v>26.8</v>
      </c>
      <c r="E122" s="152">
        <f>'C. diff CFUs'!W62</f>
        <v>29300000</v>
      </c>
      <c r="F122" s="40" t="s">
        <v>207</v>
      </c>
      <c r="G122" s="123">
        <f>'C. diff CFUs'!B62</f>
        <v>43695</v>
      </c>
      <c r="H122" s="69" t="s">
        <v>13</v>
      </c>
    </row>
    <row r="123" ht="15.75" customHeight="1">
      <c r="A123" s="146" t="s">
        <v>14</v>
      </c>
      <c r="B123" s="20" t="str">
        <f>'C. diff CFUs'!C63</f>
        <v>NT_8_LR</v>
      </c>
      <c r="C123" s="96">
        <v>4.0</v>
      </c>
      <c r="D123" s="122">
        <f>'Daily Weight '!K3</f>
        <v>26.1</v>
      </c>
      <c r="E123" s="152">
        <f>'C. diff CFUs'!W63</f>
        <v>38700000</v>
      </c>
      <c r="F123" s="40" t="s">
        <v>207</v>
      </c>
      <c r="G123" s="123">
        <f>'C. diff CFUs'!B63</f>
        <v>43695</v>
      </c>
      <c r="H123" s="69" t="s">
        <v>13</v>
      </c>
    </row>
    <row r="124" ht="15.75" customHeight="1">
      <c r="A124" s="147" t="s">
        <v>48</v>
      </c>
      <c r="B124" s="20" t="str">
        <f>'C. diff CFUs'!C64</f>
        <v>F_8_L</v>
      </c>
      <c r="C124" s="154">
        <v>4.0</v>
      </c>
      <c r="D124" s="122">
        <f>'Daily Weight '!K4</f>
        <v>27.4</v>
      </c>
      <c r="E124" s="152">
        <f>'C. diff CFUs'!W64</f>
        <v>1300</v>
      </c>
      <c r="F124" s="40" t="s">
        <v>207</v>
      </c>
      <c r="G124" s="123">
        <f>'C. diff CFUs'!B64</f>
        <v>43695</v>
      </c>
      <c r="H124" s="18" t="s">
        <v>44</v>
      </c>
    </row>
    <row r="125" ht="15.75" customHeight="1">
      <c r="A125" s="147" t="s">
        <v>48</v>
      </c>
      <c r="B125" s="20" t="str">
        <f>'C. diff CFUs'!C65</f>
        <v>F_8_R</v>
      </c>
      <c r="C125" s="154">
        <v>4.0</v>
      </c>
      <c r="D125" s="122">
        <f>'Daily Weight '!K5</f>
        <v>24.4</v>
      </c>
      <c r="E125" s="152">
        <f>'C. diff CFUs'!W65</f>
        <v>0</v>
      </c>
      <c r="F125" s="40" t="s">
        <v>207</v>
      </c>
      <c r="G125" s="123">
        <f>'C. diff CFUs'!B65</f>
        <v>43695</v>
      </c>
      <c r="H125" s="18" t="s">
        <v>44</v>
      </c>
    </row>
    <row r="126" ht="15.75" customHeight="1">
      <c r="A126" s="148" t="s">
        <v>51</v>
      </c>
      <c r="B126" s="20" t="str">
        <f>'C. diff CFUs'!C66</f>
        <v>M_8_0</v>
      </c>
      <c r="C126" s="96">
        <v>4.0</v>
      </c>
      <c r="D126" s="122">
        <f>'Daily Weight '!K6</f>
        <v>27.4</v>
      </c>
      <c r="E126" s="152">
        <f>'C. diff CFUs'!W66</f>
        <v>4000</v>
      </c>
      <c r="F126" s="40" t="s">
        <v>207</v>
      </c>
      <c r="G126" s="123">
        <f>'C. diff CFUs'!B66</f>
        <v>43695</v>
      </c>
      <c r="H126" s="18" t="s">
        <v>49</v>
      </c>
    </row>
    <row r="127" ht="15.75" customHeight="1">
      <c r="A127" s="148" t="s">
        <v>51</v>
      </c>
      <c r="B127" s="20" t="str">
        <f>'C. diff CFUs'!C67</f>
        <v>M_8_LR</v>
      </c>
      <c r="C127" s="96">
        <v>4.0</v>
      </c>
      <c r="D127" s="122">
        <f>'Daily Weight '!K7</f>
        <v>25.9</v>
      </c>
      <c r="E127" s="152">
        <f>'C. diff CFUs'!W67</f>
        <v>2000</v>
      </c>
      <c r="F127" s="40" t="s">
        <v>207</v>
      </c>
      <c r="G127" s="123">
        <f>'C. diff CFUs'!B67</f>
        <v>43695</v>
      </c>
      <c r="H127" s="18" t="s">
        <v>49</v>
      </c>
    </row>
    <row r="128" ht="15.75" customHeight="1">
      <c r="A128" s="147" t="s">
        <v>54</v>
      </c>
      <c r="B128" s="20" t="str">
        <f>'C. diff CFUs'!C68</f>
        <v>L_8_L</v>
      </c>
      <c r="C128" s="154">
        <v>4.0</v>
      </c>
      <c r="D128" s="122">
        <f>'Daily Weight '!K8</f>
        <v>25</v>
      </c>
      <c r="E128" s="152">
        <f>'C. diff CFUs'!W68</f>
        <v>72666.66667</v>
      </c>
      <c r="F128" s="40" t="s">
        <v>207</v>
      </c>
      <c r="G128" s="123">
        <f>'C. diff CFUs'!B68</f>
        <v>43695</v>
      </c>
      <c r="H128" s="18" t="s">
        <v>52</v>
      </c>
    </row>
    <row r="129" ht="15.75" customHeight="1">
      <c r="A129" s="147" t="s">
        <v>54</v>
      </c>
      <c r="B129" s="20" t="str">
        <f>'C. diff CFUs'!C69</f>
        <v>L_8_R</v>
      </c>
      <c r="C129" s="154">
        <v>4.0</v>
      </c>
      <c r="D129" s="122">
        <f>'Daily Weight '!K9</f>
        <v>27.3</v>
      </c>
      <c r="E129" s="152">
        <f>'C. diff CFUs'!W69</f>
        <v>306000</v>
      </c>
      <c r="F129" s="40" t="s">
        <v>207</v>
      </c>
      <c r="G129" s="123">
        <f>'C. diff CFUs'!B69</f>
        <v>43695</v>
      </c>
      <c r="H129" s="18" t="s">
        <v>52</v>
      </c>
    </row>
    <row r="130" ht="15.75" customHeight="1">
      <c r="A130" s="148" t="s">
        <v>56</v>
      </c>
      <c r="B130" s="20" t="str">
        <f>'C. diff CFUs'!C70</f>
        <v>-4_8_0</v>
      </c>
      <c r="C130" s="192">
        <v>4.0</v>
      </c>
      <c r="D130" s="122">
        <f>'Daily Weight '!K10</f>
        <v>26.5</v>
      </c>
      <c r="E130" s="152">
        <f>'C. diff CFUs'!W70</f>
        <v>458666.6667</v>
      </c>
      <c r="F130" s="40" t="s">
        <v>207</v>
      </c>
      <c r="G130" s="123">
        <f>'C. diff CFUs'!B70</f>
        <v>43695</v>
      </c>
      <c r="H130" s="18" t="s">
        <v>55</v>
      </c>
    </row>
    <row r="131" ht="15.75" customHeight="1">
      <c r="A131" s="148" t="s">
        <v>56</v>
      </c>
      <c r="B131" s="20" t="str">
        <f>'C. diff CFUs'!C71</f>
        <v>-4_8_LR</v>
      </c>
      <c r="C131" s="192">
        <v>4.0</v>
      </c>
      <c r="D131" s="122">
        <f>'Daily Weight '!K11</f>
        <v>24.9</v>
      </c>
      <c r="E131" s="152">
        <f>'C. diff CFUs'!W71</f>
        <v>550666.6667</v>
      </c>
      <c r="F131" s="40" t="s">
        <v>207</v>
      </c>
      <c r="G131" s="123">
        <f>'C. diff CFUs'!B71</f>
        <v>43695</v>
      </c>
      <c r="H131" s="18" t="s">
        <v>55</v>
      </c>
    </row>
    <row r="132" ht="15.75" customHeight="1">
      <c r="A132" s="147" t="s">
        <v>58</v>
      </c>
      <c r="B132" s="20" t="str">
        <f>'C. diff CFUs'!C72</f>
        <v>-5_8_L</v>
      </c>
      <c r="C132" s="154">
        <v>4.0</v>
      </c>
      <c r="D132" s="122">
        <f>'Daily Weight '!K12</f>
        <v>26.8</v>
      </c>
      <c r="E132" s="152">
        <f>'C. diff CFUs'!W72</f>
        <v>1050000</v>
      </c>
      <c r="F132" s="40" t="s">
        <v>207</v>
      </c>
      <c r="G132" s="123">
        <f>'C. diff CFUs'!B72</f>
        <v>43695</v>
      </c>
      <c r="H132" s="18" t="s">
        <v>57</v>
      </c>
    </row>
    <row r="133" ht="15.75" customHeight="1">
      <c r="A133" s="147" t="s">
        <v>58</v>
      </c>
      <c r="B133" s="20" t="str">
        <f>'C. diff CFUs'!C73</f>
        <v>-5_8_R</v>
      </c>
      <c r="C133" s="154">
        <v>4.0</v>
      </c>
      <c r="D133" s="122">
        <f>'Daily Weight '!K13</f>
        <v>26.4</v>
      </c>
      <c r="E133" s="152">
        <f>'C. diff CFUs'!W73</f>
        <v>1670000</v>
      </c>
      <c r="F133" s="40" t="s">
        <v>207</v>
      </c>
      <c r="G133" s="123">
        <f>'C. diff CFUs'!B73</f>
        <v>43695</v>
      </c>
      <c r="H133" s="18" t="s">
        <v>57</v>
      </c>
    </row>
    <row r="134" ht="15.75" customHeight="1">
      <c r="A134" s="148" t="s">
        <v>60</v>
      </c>
      <c r="B134" s="20" t="str">
        <f>'C. diff CFUs'!C74</f>
        <v>-6_8_0</v>
      </c>
      <c r="C134" s="192">
        <v>4.0</v>
      </c>
      <c r="D134" s="122">
        <f>'Daily Weight '!K14</f>
        <v>29</v>
      </c>
      <c r="E134" s="152">
        <f>'C. diff CFUs'!W74</f>
        <v>120000000</v>
      </c>
      <c r="F134" s="40" t="s">
        <v>207</v>
      </c>
      <c r="G134" s="123">
        <f>'C. diff CFUs'!B74</f>
        <v>43695</v>
      </c>
      <c r="H134" s="18" t="s">
        <v>59</v>
      </c>
    </row>
    <row r="135" ht="15.75" customHeight="1">
      <c r="A135" s="148" t="s">
        <v>60</v>
      </c>
      <c r="B135" s="20" t="str">
        <f>'C. diff CFUs'!C75</f>
        <v>-6_8_L</v>
      </c>
      <c r="C135" s="192">
        <v>4.0</v>
      </c>
      <c r="D135" s="122" t="str">
        <f>'Daily Weight '!K15</f>
        <v>NA</v>
      </c>
      <c r="E135" s="152" t="str">
        <f>'C. diff CFUs'!W75</f>
        <v>NA</v>
      </c>
      <c r="F135" s="40" t="s">
        <v>207</v>
      </c>
      <c r="G135" s="123">
        <f>'C. diff CFUs'!B75</f>
        <v>43695</v>
      </c>
      <c r="H135" s="18" t="s">
        <v>59</v>
      </c>
    </row>
    <row r="136" ht="15.75" customHeight="1">
      <c r="A136" s="147" t="s">
        <v>60</v>
      </c>
      <c r="B136" s="20" t="str">
        <f>'C. diff CFUs'!C76</f>
        <v>-6_8_R</v>
      </c>
      <c r="C136" s="154">
        <v>4.0</v>
      </c>
      <c r="D136" s="122">
        <f>'Daily Weight '!K16</f>
        <v>28.3</v>
      </c>
      <c r="E136" s="152">
        <f>'C. diff CFUs'!W76</f>
        <v>26500000</v>
      </c>
      <c r="F136" s="40" t="s">
        <v>207</v>
      </c>
      <c r="G136" s="123">
        <f>'C. diff CFUs'!B76</f>
        <v>43695</v>
      </c>
      <c r="H136" s="18" t="s">
        <v>59</v>
      </c>
    </row>
    <row r="137" ht="15.75" customHeight="1">
      <c r="A137" s="144" t="s">
        <v>14</v>
      </c>
      <c r="B137" s="20" t="str">
        <f>'C. diff CFUs'!C77</f>
        <v>NT_8_0</v>
      </c>
      <c r="C137" s="91">
        <v>5.0</v>
      </c>
      <c r="D137" s="122">
        <f>'Daily Weight '!L2</f>
        <v>26.9</v>
      </c>
      <c r="E137" s="152">
        <f>'C. diff CFUs'!W77</f>
        <v>34000000</v>
      </c>
      <c r="F137" s="40" t="s">
        <v>207</v>
      </c>
      <c r="G137" s="123">
        <f>'C. diff CFUs'!B77</f>
        <v>43696</v>
      </c>
      <c r="H137" s="69" t="s">
        <v>13</v>
      </c>
    </row>
    <row r="138" ht="15.75" customHeight="1">
      <c r="A138" s="146" t="s">
        <v>14</v>
      </c>
      <c r="B138" s="20" t="str">
        <f>'C. diff CFUs'!C78</f>
        <v>NT_8_LR</v>
      </c>
      <c r="C138" s="96">
        <v>5.0</v>
      </c>
      <c r="D138" s="122">
        <f>'Daily Weight '!L3</f>
        <v>25.9</v>
      </c>
      <c r="E138" s="152">
        <f>'C. diff CFUs'!W78</f>
        <v>41600000</v>
      </c>
      <c r="F138" s="40" t="s">
        <v>207</v>
      </c>
      <c r="G138" s="123">
        <f>'C. diff CFUs'!B78</f>
        <v>43696</v>
      </c>
      <c r="H138" s="69" t="s">
        <v>13</v>
      </c>
    </row>
    <row r="139" ht="15.75" customHeight="1">
      <c r="A139" s="147" t="s">
        <v>48</v>
      </c>
      <c r="B139" s="20" t="str">
        <f>'C. diff CFUs'!C79</f>
        <v>F_8_L</v>
      </c>
      <c r="C139" s="154">
        <v>5.0</v>
      </c>
      <c r="D139" s="122">
        <f>'Daily Weight '!L4</f>
        <v>27.1</v>
      </c>
      <c r="E139" s="152">
        <f>'C. diff CFUs'!W79</f>
        <v>0</v>
      </c>
      <c r="F139" s="40" t="s">
        <v>207</v>
      </c>
      <c r="G139" s="123">
        <f>'C. diff CFUs'!B79</f>
        <v>43696</v>
      </c>
      <c r="H139" s="18" t="s">
        <v>44</v>
      </c>
    </row>
    <row r="140" ht="15.75" customHeight="1">
      <c r="A140" s="147" t="s">
        <v>48</v>
      </c>
      <c r="B140" s="20" t="str">
        <f>'C. diff CFUs'!C80</f>
        <v>F_8_R</v>
      </c>
      <c r="C140" s="154">
        <v>5.0</v>
      </c>
      <c r="D140" s="122">
        <f>'Daily Weight '!L5</f>
        <v>24.4</v>
      </c>
      <c r="E140" s="152">
        <f>'C. diff CFUs'!W80</f>
        <v>0</v>
      </c>
      <c r="F140" s="40" t="s">
        <v>207</v>
      </c>
      <c r="G140" s="123">
        <f>'C. diff CFUs'!B80</f>
        <v>43696</v>
      </c>
      <c r="H140" s="18" t="s">
        <v>44</v>
      </c>
    </row>
    <row r="141" ht="15.75" customHeight="1">
      <c r="A141" s="148" t="s">
        <v>51</v>
      </c>
      <c r="B141" s="20" t="str">
        <f>'C. diff CFUs'!C81</f>
        <v>M_8_0</v>
      </c>
      <c r="C141" s="192">
        <v>5.0</v>
      </c>
      <c r="D141" s="122">
        <f>'Daily Weight '!L6</f>
        <v>27.2</v>
      </c>
      <c r="E141" s="152">
        <f>'C. diff CFUs'!W81</f>
        <v>0</v>
      </c>
      <c r="F141" s="40" t="s">
        <v>207</v>
      </c>
      <c r="G141" s="123">
        <f>'C. diff CFUs'!B81</f>
        <v>43696</v>
      </c>
      <c r="H141" s="18" t="s">
        <v>49</v>
      </c>
    </row>
    <row r="142" ht="15.75" customHeight="1">
      <c r="A142" s="148" t="s">
        <v>51</v>
      </c>
      <c r="B142" s="20" t="str">
        <f>'C. diff CFUs'!C82</f>
        <v>M_8_LR</v>
      </c>
      <c r="C142" s="192">
        <v>5.0</v>
      </c>
      <c r="D142" s="122">
        <f>'Daily Weight '!L7</f>
        <v>25.9</v>
      </c>
      <c r="E142" s="152">
        <f>'C. diff CFUs'!W82</f>
        <v>0</v>
      </c>
      <c r="F142" s="40" t="s">
        <v>207</v>
      </c>
      <c r="G142" s="123">
        <f>'C. diff CFUs'!B82</f>
        <v>43696</v>
      </c>
      <c r="H142" s="18" t="s">
        <v>49</v>
      </c>
    </row>
    <row r="143" ht="15.75" customHeight="1">
      <c r="A143" s="147" t="s">
        <v>54</v>
      </c>
      <c r="B143" s="20" t="str">
        <f>'C. diff CFUs'!C83</f>
        <v>L_8_L</v>
      </c>
      <c r="C143" s="154">
        <v>5.0</v>
      </c>
      <c r="D143" s="122">
        <f>'Daily Weight '!L8</f>
        <v>24.9</v>
      </c>
      <c r="E143" s="152">
        <f>'C. diff CFUs'!W83</f>
        <v>0</v>
      </c>
      <c r="F143" s="40" t="s">
        <v>207</v>
      </c>
      <c r="G143" s="123">
        <f>'C. diff CFUs'!B83</f>
        <v>43696</v>
      </c>
      <c r="H143" s="18" t="s">
        <v>52</v>
      </c>
    </row>
    <row r="144" ht="15.75" customHeight="1">
      <c r="A144" s="147" t="s">
        <v>54</v>
      </c>
      <c r="B144" s="20" t="str">
        <f>'C. diff CFUs'!C84</f>
        <v>L_8_R</v>
      </c>
      <c r="C144" s="154">
        <v>5.0</v>
      </c>
      <c r="D144" s="122">
        <f>'Daily Weight '!L9</f>
        <v>26.6</v>
      </c>
      <c r="E144" s="152">
        <f>'C. diff CFUs'!W84</f>
        <v>2400</v>
      </c>
      <c r="F144" s="40" t="s">
        <v>207</v>
      </c>
      <c r="G144" s="123">
        <f>'C. diff CFUs'!B84</f>
        <v>43696</v>
      </c>
      <c r="H144" s="18" t="s">
        <v>52</v>
      </c>
    </row>
    <row r="145" ht="15.75" customHeight="1">
      <c r="A145" s="148" t="s">
        <v>56</v>
      </c>
      <c r="B145" s="20" t="str">
        <f>'C. diff CFUs'!C85</f>
        <v>-4_8_0</v>
      </c>
      <c r="C145" s="192">
        <v>5.0</v>
      </c>
      <c r="D145" s="122">
        <f>'Daily Weight '!L10</f>
        <v>26.2</v>
      </c>
      <c r="E145" s="152">
        <f>'C. diff CFUs'!W85</f>
        <v>152666.6667</v>
      </c>
      <c r="F145" s="40" t="s">
        <v>207</v>
      </c>
      <c r="G145" s="123">
        <f>'C. diff CFUs'!B85</f>
        <v>43696</v>
      </c>
      <c r="H145" s="18" t="s">
        <v>55</v>
      </c>
    </row>
    <row r="146" ht="15.75" customHeight="1">
      <c r="A146" s="148" t="s">
        <v>56</v>
      </c>
      <c r="B146" s="20" t="str">
        <f>'C. diff CFUs'!C86</f>
        <v>-4_8_LR</v>
      </c>
      <c r="C146" s="192">
        <v>5.0</v>
      </c>
      <c r="D146" s="122">
        <f>'Daily Weight '!L11</f>
        <v>24.5</v>
      </c>
      <c r="E146" s="152">
        <f>'C. diff CFUs'!W86</f>
        <v>474000</v>
      </c>
      <c r="F146" s="40" t="s">
        <v>207</v>
      </c>
      <c r="G146" s="123">
        <f>'C. diff CFUs'!B86</f>
        <v>43696</v>
      </c>
      <c r="H146" s="18" t="s">
        <v>55</v>
      </c>
    </row>
    <row r="147" ht="15.75" customHeight="1">
      <c r="A147" s="147" t="s">
        <v>58</v>
      </c>
      <c r="B147" s="20" t="str">
        <f>'C. diff CFUs'!C87</f>
        <v>-5_8_L</v>
      </c>
      <c r="C147" s="154">
        <v>5.0</v>
      </c>
      <c r="D147" s="122">
        <f>'Daily Weight '!L12</f>
        <v>26.5</v>
      </c>
      <c r="E147" s="152">
        <f>'C. diff CFUs'!W87</f>
        <v>1623333.333</v>
      </c>
      <c r="F147" s="40" t="s">
        <v>207</v>
      </c>
      <c r="G147" s="123">
        <f>'C. diff CFUs'!B87</f>
        <v>43696</v>
      </c>
      <c r="H147" s="18" t="s">
        <v>57</v>
      </c>
    </row>
    <row r="148" ht="15.75" customHeight="1">
      <c r="A148" s="147" t="s">
        <v>58</v>
      </c>
      <c r="B148" s="20" t="str">
        <f>'C. diff CFUs'!C88</f>
        <v>-5_8_R</v>
      </c>
      <c r="C148" s="154">
        <v>5.0</v>
      </c>
      <c r="D148" s="122">
        <f>'Daily Weight '!L13</f>
        <v>25.9</v>
      </c>
      <c r="E148" s="152">
        <f>'C. diff CFUs'!W88</f>
        <v>2040000</v>
      </c>
      <c r="F148" s="40" t="s">
        <v>207</v>
      </c>
      <c r="G148" s="123">
        <f>'C. diff CFUs'!B88</f>
        <v>43696</v>
      </c>
      <c r="H148" s="18" t="s">
        <v>57</v>
      </c>
    </row>
    <row r="149" ht="15.75" customHeight="1">
      <c r="A149" s="148" t="s">
        <v>60</v>
      </c>
      <c r="B149" s="20" t="str">
        <f>'C. diff CFUs'!C89</f>
        <v>-6_8_0</v>
      </c>
      <c r="C149" s="192">
        <v>5.0</v>
      </c>
      <c r="D149" s="122">
        <f>'Daily Weight '!L14</f>
        <v>28.9</v>
      </c>
      <c r="E149" s="152">
        <f>'C. diff CFUs'!W89</f>
        <v>62600000</v>
      </c>
      <c r="F149" s="40" t="s">
        <v>207</v>
      </c>
      <c r="G149" s="123">
        <f>'C. diff CFUs'!B89</f>
        <v>43696</v>
      </c>
      <c r="H149" s="18" t="s">
        <v>59</v>
      </c>
    </row>
    <row r="150" ht="15.75" customHeight="1">
      <c r="A150" s="148" t="s">
        <v>60</v>
      </c>
      <c r="B150" s="20" t="str">
        <f>'C. diff CFUs'!C90</f>
        <v>-6_8_L</v>
      </c>
      <c r="C150" s="192">
        <v>5.0</v>
      </c>
      <c r="D150" s="122" t="str">
        <f>'Daily Weight '!L15</f>
        <v>NA</v>
      </c>
      <c r="E150" s="152" t="str">
        <f>'C. diff CFUs'!W90</f>
        <v>NA</v>
      </c>
      <c r="F150" s="40" t="s">
        <v>207</v>
      </c>
      <c r="G150" s="123">
        <f>'C. diff CFUs'!B90</f>
        <v>43696</v>
      </c>
      <c r="H150" s="18" t="s">
        <v>59</v>
      </c>
    </row>
    <row r="151" ht="15.75" customHeight="1">
      <c r="A151" s="147" t="s">
        <v>60</v>
      </c>
      <c r="B151" s="20" t="str">
        <f>'C. diff CFUs'!C91</f>
        <v>-6_8_R</v>
      </c>
      <c r="C151" s="154">
        <v>5.0</v>
      </c>
      <c r="D151" s="122">
        <f>'Daily Weight '!L16</f>
        <v>28.4</v>
      </c>
      <c r="E151" s="152">
        <f>'C. diff CFUs'!W91</f>
        <v>4800000</v>
      </c>
      <c r="F151" s="40" t="s">
        <v>207</v>
      </c>
      <c r="G151" s="123">
        <f>'C. diff CFUs'!B91</f>
        <v>43696</v>
      </c>
      <c r="H151" s="18" t="s">
        <v>59</v>
      </c>
    </row>
    <row r="152" ht="15.75" customHeight="1">
      <c r="A152" s="144" t="s">
        <v>14</v>
      </c>
      <c r="B152" s="20" t="str">
        <f>'C. diff CFUs'!C92</f>
        <v>NT_8_0</v>
      </c>
      <c r="C152" s="226">
        <v>6.0</v>
      </c>
      <c r="D152" s="122">
        <f>'Daily Weight '!M2</f>
        <v>26.7</v>
      </c>
      <c r="E152" s="152">
        <f>'C. diff CFUs'!W92</f>
        <v>23600000</v>
      </c>
      <c r="F152" s="40" t="s">
        <v>207</v>
      </c>
      <c r="G152" s="123">
        <f>'C. diff CFUs'!B92</f>
        <v>43697</v>
      </c>
      <c r="H152" s="69" t="s">
        <v>13</v>
      </c>
    </row>
    <row r="153" ht="15.75" customHeight="1">
      <c r="A153" s="146" t="s">
        <v>14</v>
      </c>
      <c r="B153" s="20" t="str">
        <f>'C. diff CFUs'!C93</f>
        <v>NT_8_LR</v>
      </c>
      <c r="C153" s="192">
        <v>6.0</v>
      </c>
      <c r="D153" s="122">
        <f>'Daily Weight '!M3</f>
        <v>26.4</v>
      </c>
      <c r="E153" s="152">
        <f>'C. diff CFUs'!W93</f>
        <v>25700000</v>
      </c>
      <c r="F153" s="40" t="s">
        <v>207</v>
      </c>
      <c r="G153" s="123">
        <f>'C. diff CFUs'!B93</f>
        <v>43697</v>
      </c>
      <c r="H153" s="69" t="s">
        <v>13</v>
      </c>
    </row>
    <row r="154" ht="15.75" customHeight="1">
      <c r="A154" s="147" t="s">
        <v>48</v>
      </c>
      <c r="B154" s="20" t="str">
        <f>'C. diff CFUs'!C94</f>
        <v>F_8_L</v>
      </c>
      <c r="C154" s="154">
        <v>6.0</v>
      </c>
      <c r="D154" s="122">
        <f>'Daily Weight '!M4</f>
        <v>27.1</v>
      </c>
      <c r="E154" s="152">
        <f>'C. diff CFUs'!W94</f>
        <v>0</v>
      </c>
      <c r="F154" s="40" t="s">
        <v>207</v>
      </c>
      <c r="G154" s="123">
        <f>'C. diff CFUs'!B94</f>
        <v>43697</v>
      </c>
      <c r="H154" s="18" t="s">
        <v>44</v>
      </c>
    </row>
    <row r="155" ht="15.75" customHeight="1">
      <c r="A155" s="147" t="s">
        <v>48</v>
      </c>
      <c r="B155" s="20" t="str">
        <f>'C. diff CFUs'!C95</f>
        <v>F_8_R</v>
      </c>
      <c r="C155" s="154">
        <v>6.0</v>
      </c>
      <c r="D155" s="122">
        <f>'Daily Weight '!M5</f>
        <v>24.1</v>
      </c>
      <c r="E155" s="152">
        <f>'C. diff CFUs'!W95</f>
        <v>0</v>
      </c>
      <c r="F155" s="40" t="s">
        <v>207</v>
      </c>
      <c r="G155" s="123">
        <f>'C. diff CFUs'!B95</f>
        <v>43697</v>
      </c>
      <c r="H155" s="18" t="s">
        <v>44</v>
      </c>
    </row>
    <row r="156" ht="15.75" customHeight="1">
      <c r="A156" s="148" t="s">
        <v>51</v>
      </c>
      <c r="B156" s="20" t="str">
        <f>'C. diff CFUs'!C96</f>
        <v>M_8_0</v>
      </c>
      <c r="C156" s="192">
        <v>6.0</v>
      </c>
      <c r="D156" s="122">
        <f>'Daily Weight '!M6</f>
        <v>26.7</v>
      </c>
      <c r="E156" s="152">
        <f>'C. diff CFUs'!W96</f>
        <v>0</v>
      </c>
      <c r="F156" s="40" t="s">
        <v>207</v>
      </c>
      <c r="G156" s="123">
        <f>'C. diff CFUs'!B96</f>
        <v>43697</v>
      </c>
      <c r="H156" s="18" t="s">
        <v>49</v>
      </c>
    </row>
    <row r="157" ht="15.75" customHeight="1">
      <c r="A157" s="148" t="s">
        <v>51</v>
      </c>
      <c r="B157" s="20" t="str">
        <f>'C. diff CFUs'!C97</f>
        <v>M_8_LR</v>
      </c>
      <c r="C157" s="192">
        <v>6.0</v>
      </c>
      <c r="D157" s="122">
        <f>'Daily Weight '!M7</f>
        <v>25.5</v>
      </c>
      <c r="E157" s="152">
        <f>'C. diff CFUs'!W97</f>
        <v>0</v>
      </c>
      <c r="F157" s="40" t="s">
        <v>207</v>
      </c>
      <c r="G157" s="123">
        <f>'C. diff CFUs'!B97</f>
        <v>43697</v>
      </c>
      <c r="H157" s="18" t="s">
        <v>49</v>
      </c>
    </row>
    <row r="158" ht="15.75" customHeight="1">
      <c r="A158" s="147" t="s">
        <v>54</v>
      </c>
      <c r="B158" s="20" t="str">
        <f>'C. diff CFUs'!C98</f>
        <v>L_8_L</v>
      </c>
      <c r="C158" s="154">
        <v>6.0</v>
      </c>
      <c r="D158" s="122">
        <f>'Daily Weight '!M8</f>
        <v>24.7</v>
      </c>
      <c r="E158" s="152">
        <f>'C. diff CFUs'!W98</f>
        <v>0</v>
      </c>
      <c r="F158" s="40" t="s">
        <v>207</v>
      </c>
      <c r="G158" s="123">
        <f>'C. diff CFUs'!B98</f>
        <v>43697</v>
      </c>
      <c r="H158" s="18" t="s">
        <v>52</v>
      </c>
    </row>
    <row r="159" ht="15.75" customHeight="1">
      <c r="A159" s="147" t="s">
        <v>54</v>
      </c>
      <c r="B159" s="20" t="str">
        <f>'C. diff CFUs'!C99</f>
        <v>L_8_R</v>
      </c>
      <c r="C159" s="154">
        <v>6.0</v>
      </c>
      <c r="D159" s="122">
        <f>'Daily Weight '!M9</f>
        <v>26.7</v>
      </c>
      <c r="E159" s="152">
        <f>'C. diff CFUs'!W99</f>
        <v>200</v>
      </c>
      <c r="F159" s="40" t="s">
        <v>207</v>
      </c>
      <c r="G159" s="123">
        <f>'C. diff CFUs'!B99</f>
        <v>43697</v>
      </c>
      <c r="H159" s="18" t="s">
        <v>52</v>
      </c>
    </row>
    <row r="160" ht="15.75" customHeight="1">
      <c r="A160" s="148" t="s">
        <v>56</v>
      </c>
      <c r="B160" s="20" t="str">
        <f>'C. diff CFUs'!C100</f>
        <v>-4_8_0</v>
      </c>
      <c r="C160" s="192">
        <v>6.0</v>
      </c>
      <c r="D160" s="122">
        <f>'Daily Weight '!M10</f>
        <v>26</v>
      </c>
      <c r="E160" s="152">
        <f>'C. diff CFUs'!W100</f>
        <v>202000</v>
      </c>
      <c r="F160" s="40" t="s">
        <v>207</v>
      </c>
      <c r="G160" s="123">
        <f>'C. diff CFUs'!B100</f>
        <v>43697</v>
      </c>
      <c r="H160" s="18" t="s">
        <v>55</v>
      </c>
    </row>
    <row r="161" ht="15.75" customHeight="1">
      <c r="A161" s="148" t="s">
        <v>56</v>
      </c>
      <c r="B161" s="20" t="str">
        <f>'C. diff CFUs'!C101</f>
        <v>-4_8_LR</v>
      </c>
      <c r="C161" s="192">
        <v>6.0</v>
      </c>
      <c r="D161" s="122">
        <f>'Daily Weight '!M11</f>
        <v>24.4</v>
      </c>
      <c r="E161" s="152">
        <f>'C. diff CFUs'!W101</f>
        <v>81000</v>
      </c>
      <c r="F161" s="40" t="s">
        <v>207</v>
      </c>
      <c r="G161" s="123">
        <f>'C. diff CFUs'!B101</f>
        <v>43697</v>
      </c>
      <c r="H161" s="18" t="s">
        <v>55</v>
      </c>
    </row>
    <row r="162" ht="15.75" customHeight="1">
      <c r="A162" s="147" t="s">
        <v>58</v>
      </c>
      <c r="B162" s="20" t="str">
        <f>'C. diff CFUs'!C102</f>
        <v>-5_8_L</v>
      </c>
      <c r="C162" s="154">
        <v>6.0</v>
      </c>
      <c r="D162" s="122">
        <f>'Daily Weight '!M12</f>
        <v>26.7</v>
      </c>
      <c r="E162" s="152">
        <f>'C. diff CFUs'!W102</f>
        <v>1260000</v>
      </c>
      <c r="F162" s="40" t="s">
        <v>207</v>
      </c>
      <c r="G162" s="123">
        <f>'C. diff CFUs'!B102</f>
        <v>43697</v>
      </c>
      <c r="H162" s="18" t="s">
        <v>57</v>
      </c>
    </row>
    <row r="163" ht="15.75" customHeight="1">
      <c r="A163" s="147" t="s">
        <v>58</v>
      </c>
      <c r="B163" s="20" t="str">
        <f>'C. diff CFUs'!C103</f>
        <v>-5_8_R</v>
      </c>
      <c r="C163" s="154">
        <v>6.0</v>
      </c>
      <c r="D163" s="122">
        <f>'Daily Weight '!M13</f>
        <v>26.5</v>
      </c>
      <c r="E163" s="152">
        <f>'C. diff CFUs'!W103</f>
        <v>348000</v>
      </c>
      <c r="F163" s="40" t="s">
        <v>207</v>
      </c>
      <c r="G163" s="123">
        <f>'C. diff CFUs'!B103</f>
        <v>43697</v>
      </c>
      <c r="H163" s="18" t="s">
        <v>57</v>
      </c>
    </row>
    <row r="164" ht="15.75" customHeight="1">
      <c r="A164" s="148" t="s">
        <v>60</v>
      </c>
      <c r="B164" s="20" t="str">
        <f>'C. diff CFUs'!C104</f>
        <v>-6_8_0</v>
      </c>
      <c r="C164" s="192">
        <v>6.0</v>
      </c>
      <c r="D164" s="122">
        <f>'Daily Weight '!M14</f>
        <v>29.1</v>
      </c>
      <c r="E164" s="152">
        <f>'C. diff CFUs'!W104</f>
        <v>20800000</v>
      </c>
      <c r="F164" s="40" t="s">
        <v>207</v>
      </c>
      <c r="G164" s="123">
        <f>'C. diff CFUs'!B104</f>
        <v>43697</v>
      </c>
      <c r="H164" s="18" t="s">
        <v>59</v>
      </c>
    </row>
    <row r="165" ht="15.75" customHeight="1">
      <c r="A165" s="148" t="s">
        <v>60</v>
      </c>
      <c r="B165" s="20" t="str">
        <f>'C. diff CFUs'!C105</f>
        <v>-6_8_L</v>
      </c>
      <c r="C165" s="192">
        <v>6.0</v>
      </c>
      <c r="D165" s="122" t="str">
        <f>'Daily Weight '!M15</f>
        <v>NA</v>
      </c>
      <c r="E165" s="152" t="str">
        <f>'C. diff CFUs'!W105</f>
        <v>NA</v>
      </c>
      <c r="F165" s="40" t="s">
        <v>207</v>
      </c>
      <c r="G165" s="123">
        <f>'C. diff CFUs'!B105</f>
        <v>43697</v>
      </c>
      <c r="H165" s="18" t="s">
        <v>59</v>
      </c>
    </row>
    <row r="166" ht="15.75" customHeight="1">
      <c r="A166" s="147" t="s">
        <v>60</v>
      </c>
      <c r="B166" s="20" t="str">
        <f>'C. diff CFUs'!C106</f>
        <v>-6_8_R</v>
      </c>
      <c r="C166" s="154">
        <v>6.0</v>
      </c>
      <c r="D166" s="122">
        <f>'Daily Weight '!M16</f>
        <v>28.2</v>
      </c>
      <c r="E166" s="152">
        <f>'C. diff CFUs'!W106</f>
        <v>8246666.667</v>
      </c>
      <c r="F166" s="40" t="s">
        <v>207</v>
      </c>
      <c r="G166" s="123">
        <f>'C. diff CFUs'!B106</f>
        <v>43697</v>
      </c>
      <c r="H166" s="18" t="s">
        <v>59</v>
      </c>
    </row>
    <row r="167" ht="15.75" customHeight="1">
      <c r="A167" s="144" t="s">
        <v>14</v>
      </c>
      <c r="B167" s="20" t="str">
        <f>'C. diff CFUs'!C107</f>
        <v>NT_8_0</v>
      </c>
      <c r="C167" s="227">
        <v>7.0</v>
      </c>
      <c r="D167" s="122">
        <f>'Daily Weight '!N2</f>
        <v>27</v>
      </c>
      <c r="E167" s="152">
        <f>'C. diff CFUs'!W107</f>
        <v>24600000</v>
      </c>
      <c r="F167" s="40" t="s">
        <v>207</v>
      </c>
      <c r="G167" s="123">
        <f>'C. diff CFUs'!B107</f>
        <v>43698</v>
      </c>
      <c r="H167" s="69" t="s">
        <v>13</v>
      </c>
    </row>
    <row r="168" ht="15.75" customHeight="1">
      <c r="A168" s="146" t="s">
        <v>14</v>
      </c>
      <c r="B168" s="20" t="str">
        <f>'C. diff CFUs'!C108</f>
        <v>NT_8_LR</v>
      </c>
      <c r="C168" s="192">
        <v>7.0</v>
      </c>
      <c r="D168" s="122">
        <f>'Daily Weight '!N3</f>
        <v>27</v>
      </c>
      <c r="E168" s="152">
        <f>'C. diff CFUs'!W108</f>
        <v>15600000</v>
      </c>
      <c r="F168" s="40" t="s">
        <v>207</v>
      </c>
      <c r="G168" s="123">
        <f>'C. diff CFUs'!B108</f>
        <v>43698</v>
      </c>
      <c r="H168" s="69" t="s">
        <v>13</v>
      </c>
    </row>
    <row r="169" ht="15.75" customHeight="1">
      <c r="A169" s="147" t="s">
        <v>48</v>
      </c>
      <c r="B169" s="20" t="str">
        <f>'C. diff CFUs'!C109</f>
        <v>F_8_L</v>
      </c>
      <c r="C169" s="154">
        <v>7.0</v>
      </c>
      <c r="D169" s="122">
        <f>'Daily Weight '!N4</f>
        <v>27</v>
      </c>
      <c r="E169" s="152">
        <f>'C. diff CFUs'!W109</f>
        <v>0</v>
      </c>
      <c r="F169" s="40" t="s">
        <v>207</v>
      </c>
      <c r="G169" s="123">
        <f>'C. diff CFUs'!B109</f>
        <v>43698</v>
      </c>
      <c r="H169" s="18" t="s">
        <v>44</v>
      </c>
    </row>
    <row r="170" ht="15.75" customHeight="1">
      <c r="A170" s="147" t="s">
        <v>48</v>
      </c>
      <c r="B170" s="20" t="str">
        <f>'C. diff CFUs'!C110</f>
        <v>F_8_R</v>
      </c>
      <c r="C170" s="154">
        <v>7.0</v>
      </c>
      <c r="D170" s="122">
        <f>'Daily Weight '!N5</f>
        <v>24.3</v>
      </c>
      <c r="E170" s="152">
        <f>'C. diff CFUs'!W110</f>
        <v>0</v>
      </c>
      <c r="F170" s="40" t="s">
        <v>207</v>
      </c>
      <c r="G170" s="123">
        <f>'C. diff CFUs'!B110</f>
        <v>43698</v>
      </c>
      <c r="H170" s="18" t="s">
        <v>44</v>
      </c>
    </row>
    <row r="171" ht="15.75" customHeight="1">
      <c r="A171" s="148" t="s">
        <v>51</v>
      </c>
      <c r="B171" s="20" t="str">
        <f>'C. diff CFUs'!C111</f>
        <v>M_8_0</v>
      </c>
      <c r="C171" s="192">
        <v>7.0</v>
      </c>
      <c r="D171" s="122">
        <f>'Daily Weight '!N6</f>
        <v>27</v>
      </c>
      <c r="E171" s="152">
        <f>'C. diff CFUs'!W111</f>
        <v>0</v>
      </c>
      <c r="F171" s="40" t="s">
        <v>207</v>
      </c>
      <c r="G171" s="123">
        <f>'C. diff CFUs'!B111</f>
        <v>43698</v>
      </c>
      <c r="H171" s="18" t="s">
        <v>49</v>
      </c>
    </row>
    <row r="172" ht="15.75" customHeight="1">
      <c r="A172" s="148" t="s">
        <v>51</v>
      </c>
      <c r="B172" s="20" t="str">
        <f>'C. diff CFUs'!C112</f>
        <v>M_8_LR</v>
      </c>
      <c r="C172" s="192">
        <v>7.0</v>
      </c>
      <c r="D172" s="122">
        <f>'Daily Weight '!N7</f>
        <v>25.5</v>
      </c>
      <c r="E172" s="152">
        <f>'C. diff CFUs'!W112</f>
        <v>400</v>
      </c>
      <c r="F172" s="40" t="s">
        <v>207</v>
      </c>
      <c r="G172" s="123">
        <f>'C. diff CFUs'!B112</f>
        <v>43698</v>
      </c>
      <c r="H172" s="18" t="s">
        <v>49</v>
      </c>
    </row>
    <row r="173" ht="15.75" customHeight="1">
      <c r="A173" s="147" t="s">
        <v>54</v>
      </c>
      <c r="B173" s="20" t="str">
        <f>'C. diff CFUs'!C113</f>
        <v>L_8_L</v>
      </c>
      <c r="C173" s="154">
        <v>7.0</v>
      </c>
      <c r="D173" s="122">
        <f>'Daily Weight '!N8</f>
        <v>24</v>
      </c>
      <c r="E173" s="152">
        <f>'C. diff CFUs'!W113</f>
        <v>200</v>
      </c>
      <c r="F173" s="40" t="s">
        <v>207</v>
      </c>
      <c r="G173" s="123">
        <f>'C. diff CFUs'!B113</f>
        <v>43698</v>
      </c>
      <c r="H173" s="18" t="s">
        <v>52</v>
      </c>
    </row>
    <row r="174" ht="15.75" customHeight="1">
      <c r="A174" s="147" t="s">
        <v>54</v>
      </c>
      <c r="B174" s="20" t="str">
        <f>'C. diff CFUs'!C114</f>
        <v>L_8_R</v>
      </c>
      <c r="C174" s="154">
        <v>7.0</v>
      </c>
      <c r="D174" s="122">
        <f>'Daily Weight '!N9</f>
        <v>26.7</v>
      </c>
      <c r="E174" s="152">
        <f>'C. diff CFUs'!W114</f>
        <v>200</v>
      </c>
      <c r="F174" s="40" t="s">
        <v>207</v>
      </c>
      <c r="G174" s="123">
        <f>'C. diff CFUs'!B114</f>
        <v>43698</v>
      </c>
      <c r="H174" s="18" t="s">
        <v>52</v>
      </c>
    </row>
    <row r="175" ht="15.75" customHeight="1">
      <c r="A175" s="148" t="s">
        <v>56</v>
      </c>
      <c r="B175" s="20" t="str">
        <f>'C. diff CFUs'!C115</f>
        <v>-4_8_0</v>
      </c>
      <c r="C175" s="192">
        <v>7.0</v>
      </c>
      <c r="D175" s="122">
        <f>'Daily Weight '!N10</f>
        <v>26</v>
      </c>
      <c r="E175" s="152">
        <f>'C. diff CFUs'!W115</f>
        <v>223000</v>
      </c>
      <c r="F175" s="40" t="s">
        <v>207</v>
      </c>
      <c r="G175" s="123">
        <f>'C. diff CFUs'!B115</f>
        <v>43698</v>
      </c>
      <c r="H175" s="18" t="s">
        <v>55</v>
      </c>
    </row>
    <row r="176" ht="15.75" customHeight="1">
      <c r="A176" s="148" t="s">
        <v>56</v>
      </c>
      <c r="B176" s="20" t="str">
        <f>'C. diff CFUs'!C116</f>
        <v>-4_8_LR</v>
      </c>
      <c r="C176" s="192">
        <v>7.0</v>
      </c>
      <c r="D176" s="122">
        <f>'Daily Weight '!N11</f>
        <v>24.5</v>
      </c>
      <c r="E176" s="152">
        <f>'C. diff CFUs'!W116</f>
        <v>51466.66667</v>
      </c>
      <c r="F176" s="40" t="s">
        <v>207</v>
      </c>
      <c r="G176" s="123">
        <f>'C. diff CFUs'!B116</f>
        <v>43698</v>
      </c>
      <c r="H176" s="18" t="s">
        <v>55</v>
      </c>
    </row>
    <row r="177" ht="15.75" customHeight="1">
      <c r="A177" s="147" t="s">
        <v>58</v>
      </c>
      <c r="B177" s="20" t="str">
        <f>'C. diff CFUs'!C117</f>
        <v>-5_8_L</v>
      </c>
      <c r="C177" s="154">
        <v>7.0</v>
      </c>
      <c r="D177" s="122">
        <f>'Daily Weight '!N12</f>
        <v>26.7</v>
      </c>
      <c r="E177" s="152">
        <f>'C. diff CFUs'!W117</f>
        <v>860000</v>
      </c>
      <c r="F177" s="40" t="s">
        <v>207</v>
      </c>
      <c r="G177" s="123">
        <f>'C. diff CFUs'!B117</f>
        <v>43698</v>
      </c>
      <c r="H177" s="18" t="s">
        <v>57</v>
      </c>
    </row>
    <row r="178" ht="15.75" customHeight="1">
      <c r="A178" s="147" t="s">
        <v>58</v>
      </c>
      <c r="B178" s="20" t="str">
        <f>'C. diff CFUs'!C118</f>
        <v>-5_8_R</v>
      </c>
      <c r="C178" s="154">
        <v>7.0</v>
      </c>
      <c r="D178" s="122">
        <f>'Daily Weight '!N13</f>
        <v>26.4</v>
      </c>
      <c r="E178" s="152">
        <f>'C. diff CFUs'!W118</f>
        <v>461000</v>
      </c>
      <c r="F178" s="40" t="s">
        <v>207</v>
      </c>
      <c r="G178" s="123">
        <f>'C. diff CFUs'!B118</f>
        <v>43698</v>
      </c>
      <c r="H178" s="18" t="s">
        <v>57</v>
      </c>
    </row>
    <row r="179" ht="15.75" customHeight="1">
      <c r="A179" s="148" t="s">
        <v>60</v>
      </c>
      <c r="B179" s="20" t="str">
        <f>'C. diff CFUs'!C119</f>
        <v>-6_8_0</v>
      </c>
      <c r="C179" s="192">
        <v>7.0</v>
      </c>
      <c r="D179" s="122">
        <f>'Daily Weight '!N14</f>
        <v>29.2</v>
      </c>
      <c r="E179" s="152">
        <f>'C. diff CFUs'!W119</f>
        <v>1900000</v>
      </c>
      <c r="F179" s="40" t="s">
        <v>207</v>
      </c>
      <c r="G179" s="123">
        <f>'C. diff CFUs'!B119</f>
        <v>43698</v>
      </c>
      <c r="H179" s="18" t="s">
        <v>59</v>
      </c>
    </row>
    <row r="180" ht="15.75" customHeight="1">
      <c r="A180" s="148" t="s">
        <v>60</v>
      </c>
      <c r="B180" s="20" t="str">
        <f>'C. diff CFUs'!C120</f>
        <v>-6_8_L</v>
      </c>
      <c r="C180" s="192">
        <v>7.0</v>
      </c>
      <c r="D180" s="122" t="str">
        <f>'Daily Weight '!N15</f>
        <v>NA</v>
      </c>
      <c r="E180" s="152" t="str">
        <f>'C. diff CFUs'!W120</f>
        <v>NA</v>
      </c>
      <c r="F180" s="40" t="s">
        <v>207</v>
      </c>
      <c r="G180" s="123">
        <f>'C. diff CFUs'!B120</f>
        <v>43698</v>
      </c>
      <c r="H180" s="18" t="s">
        <v>59</v>
      </c>
    </row>
    <row r="181" ht="15.75" customHeight="1">
      <c r="A181" s="147" t="s">
        <v>60</v>
      </c>
      <c r="B181" s="20" t="str">
        <f>'C. diff CFUs'!C121</f>
        <v>-6_8_R</v>
      </c>
      <c r="C181" s="154">
        <v>7.0</v>
      </c>
      <c r="D181" s="122">
        <f>'Daily Weight '!N16</f>
        <v>28.3</v>
      </c>
      <c r="E181" s="152">
        <f>'C. diff CFUs'!W121</f>
        <v>4186666.667</v>
      </c>
      <c r="F181" s="40" t="s">
        <v>207</v>
      </c>
      <c r="G181" s="123">
        <f>'C. diff CFUs'!B121</f>
        <v>43698</v>
      </c>
      <c r="H181" s="18" t="s">
        <v>59</v>
      </c>
    </row>
    <row r="182" ht="15.75" customHeight="1">
      <c r="A182" s="144" t="s">
        <v>14</v>
      </c>
      <c r="B182" s="20" t="str">
        <f>'C. diff CFUs'!C122</f>
        <v>NT_8_0</v>
      </c>
      <c r="C182" s="226">
        <v>8.0</v>
      </c>
      <c r="D182" s="122">
        <f>'Daily Weight '!O2</f>
        <v>26.9</v>
      </c>
      <c r="E182" s="152">
        <f>'C. diff CFUs'!W122</f>
        <v>51500000</v>
      </c>
      <c r="F182" s="40" t="s">
        <v>207</v>
      </c>
      <c r="G182" s="123">
        <f>'C. diff CFUs'!B122</f>
        <v>43699</v>
      </c>
      <c r="H182" s="69" t="s">
        <v>13</v>
      </c>
    </row>
    <row r="183" ht="15.75" customHeight="1">
      <c r="A183" s="146" t="s">
        <v>14</v>
      </c>
      <c r="B183" s="20" t="str">
        <f>'C. diff CFUs'!C123</f>
        <v>NT_8_LR</v>
      </c>
      <c r="C183" s="192">
        <v>8.0</v>
      </c>
      <c r="D183" s="122">
        <f>'Daily Weight '!O3</f>
        <v>27</v>
      </c>
      <c r="E183" s="152">
        <f>'C. diff CFUs'!W123</f>
        <v>6700000</v>
      </c>
      <c r="F183" s="40" t="s">
        <v>207</v>
      </c>
      <c r="G183" s="123">
        <f>'C. diff CFUs'!B123</f>
        <v>43699</v>
      </c>
      <c r="H183" s="69" t="s">
        <v>13</v>
      </c>
    </row>
    <row r="184" ht="15.75" customHeight="1">
      <c r="A184" s="147" t="s">
        <v>48</v>
      </c>
      <c r="B184" s="20" t="str">
        <f>'C. diff CFUs'!C124</f>
        <v>F_8_L</v>
      </c>
      <c r="C184" s="154">
        <v>8.0</v>
      </c>
      <c r="D184" s="122">
        <f>'Daily Weight '!O4</f>
        <v>26.8</v>
      </c>
      <c r="E184" s="152">
        <f>'C. diff CFUs'!W124</f>
        <v>0</v>
      </c>
      <c r="F184" s="40" t="s">
        <v>207</v>
      </c>
      <c r="G184" s="123">
        <f>'C. diff CFUs'!B124</f>
        <v>43699</v>
      </c>
      <c r="H184" s="18" t="s">
        <v>44</v>
      </c>
    </row>
    <row r="185" ht="15.75" customHeight="1">
      <c r="A185" s="147" t="s">
        <v>48</v>
      </c>
      <c r="B185" s="20" t="str">
        <f>'C. diff CFUs'!C125</f>
        <v>F_8_R</v>
      </c>
      <c r="C185" s="154">
        <v>8.0</v>
      </c>
      <c r="D185" s="122">
        <f>'Daily Weight '!O5</f>
        <v>24.4</v>
      </c>
      <c r="E185" s="152">
        <f>'C. diff CFUs'!W125</f>
        <v>0</v>
      </c>
      <c r="F185" s="40" t="s">
        <v>207</v>
      </c>
      <c r="G185" s="123">
        <f>'C. diff CFUs'!B125</f>
        <v>43699</v>
      </c>
      <c r="H185" s="18" t="s">
        <v>44</v>
      </c>
    </row>
    <row r="186" ht="15.75" customHeight="1">
      <c r="A186" s="148" t="s">
        <v>51</v>
      </c>
      <c r="B186" s="20" t="str">
        <f>'C. diff CFUs'!C126</f>
        <v>M_8_0</v>
      </c>
      <c r="C186" s="192">
        <v>8.0</v>
      </c>
      <c r="D186" s="122">
        <f>'Daily Weight '!O6</f>
        <v>26.9</v>
      </c>
      <c r="E186" s="152">
        <f>'C. diff CFUs'!W126</f>
        <v>0</v>
      </c>
      <c r="F186" s="40" t="s">
        <v>207</v>
      </c>
      <c r="G186" s="123">
        <f>'C. diff CFUs'!B126</f>
        <v>43699</v>
      </c>
      <c r="H186" s="18" t="s">
        <v>49</v>
      </c>
    </row>
    <row r="187" ht="15.75" customHeight="1">
      <c r="A187" s="148" t="s">
        <v>51</v>
      </c>
      <c r="B187" s="20" t="str">
        <f>'C. diff CFUs'!C127</f>
        <v>M_8_LR</v>
      </c>
      <c r="C187" s="192">
        <v>8.0</v>
      </c>
      <c r="D187" s="122">
        <f>'Daily Weight '!O7</f>
        <v>25.6</v>
      </c>
      <c r="E187" s="152">
        <f>'C. diff CFUs'!W127</f>
        <v>0</v>
      </c>
      <c r="F187" s="40" t="s">
        <v>207</v>
      </c>
      <c r="G187" s="123">
        <f>'C. diff CFUs'!B127</f>
        <v>43699</v>
      </c>
      <c r="H187" s="18" t="s">
        <v>49</v>
      </c>
    </row>
    <row r="188" ht="15.75" customHeight="1">
      <c r="A188" s="147" t="s">
        <v>54</v>
      </c>
      <c r="B188" s="20" t="str">
        <f>'C. diff CFUs'!C128</f>
        <v>L_8_L</v>
      </c>
      <c r="C188" s="154">
        <v>8.0</v>
      </c>
      <c r="D188" s="122">
        <f>'Daily Weight '!O8</f>
        <v>23.9</v>
      </c>
      <c r="E188" s="152">
        <f>'C. diff CFUs'!W128</f>
        <v>0</v>
      </c>
      <c r="F188" s="40" t="s">
        <v>207</v>
      </c>
      <c r="G188" s="123">
        <f>'C. diff CFUs'!B128</f>
        <v>43699</v>
      </c>
      <c r="H188" s="18" t="s">
        <v>52</v>
      </c>
    </row>
    <row r="189" ht="15.75" customHeight="1">
      <c r="A189" s="147" t="s">
        <v>54</v>
      </c>
      <c r="B189" s="20" t="str">
        <f>'C. diff CFUs'!C129</f>
        <v>L_8_R</v>
      </c>
      <c r="C189" s="154">
        <v>8.0</v>
      </c>
      <c r="D189" s="122">
        <f>'Daily Weight '!O9</f>
        <v>26.6</v>
      </c>
      <c r="E189" s="152">
        <f>'C. diff CFUs'!W129</f>
        <v>0</v>
      </c>
      <c r="F189" s="40" t="s">
        <v>207</v>
      </c>
      <c r="G189" s="123">
        <f>'C. diff CFUs'!B129</f>
        <v>43699</v>
      </c>
      <c r="H189" s="18" t="s">
        <v>52</v>
      </c>
    </row>
    <row r="190" ht="15.75" customHeight="1">
      <c r="A190" s="148" t="s">
        <v>56</v>
      </c>
      <c r="B190" s="20" t="str">
        <f>'C. diff CFUs'!C130</f>
        <v>-4_8_0</v>
      </c>
      <c r="C190" s="192">
        <v>8.0</v>
      </c>
      <c r="D190" s="122">
        <f>'Daily Weight '!O10</f>
        <v>26</v>
      </c>
      <c r="E190" s="152">
        <f>'C. diff CFUs'!W130</f>
        <v>160333.3333</v>
      </c>
      <c r="F190" s="40" t="s">
        <v>207</v>
      </c>
      <c r="G190" s="123">
        <f>'C. diff CFUs'!B130</f>
        <v>43699</v>
      </c>
      <c r="H190" s="18" t="s">
        <v>55</v>
      </c>
    </row>
    <row r="191" ht="15.75" customHeight="1">
      <c r="A191" s="148" t="s">
        <v>56</v>
      </c>
      <c r="B191" s="20" t="str">
        <f>'C. diff CFUs'!C131</f>
        <v>-4_8_LR</v>
      </c>
      <c r="C191" s="192">
        <v>8.0</v>
      </c>
      <c r="D191" s="122">
        <f>'Daily Weight '!O11</f>
        <v>24.7</v>
      </c>
      <c r="E191" s="152">
        <f>'C. diff CFUs'!W131</f>
        <v>50400</v>
      </c>
      <c r="F191" s="40" t="s">
        <v>207</v>
      </c>
      <c r="G191" s="123">
        <f>'C. diff CFUs'!B131</f>
        <v>43699</v>
      </c>
      <c r="H191" s="18" t="s">
        <v>55</v>
      </c>
    </row>
    <row r="192" ht="15.75" customHeight="1">
      <c r="A192" s="147" t="s">
        <v>58</v>
      </c>
      <c r="B192" s="20" t="str">
        <f>'C. diff CFUs'!C132</f>
        <v>-5_8_L</v>
      </c>
      <c r="C192" s="154">
        <v>8.0</v>
      </c>
      <c r="D192" s="122">
        <f>'Daily Weight '!O12</f>
        <v>27</v>
      </c>
      <c r="E192" s="152">
        <f>'C. diff CFUs'!W132</f>
        <v>1000000</v>
      </c>
      <c r="F192" s="40" t="s">
        <v>207</v>
      </c>
      <c r="G192" s="123">
        <f>'C. diff CFUs'!B132</f>
        <v>43699</v>
      </c>
      <c r="H192" s="18" t="s">
        <v>57</v>
      </c>
    </row>
    <row r="193" ht="15.75" customHeight="1">
      <c r="A193" s="147" t="s">
        <v>58</v>
      </c>
      <c r="B193" s="20" t="str">
        <f>'C. diff CFUs'!C133</f>
        <v>-5_8_R</v>
      </c>
      <c r="C193" s="154">
        <v>8.0</v>
      </c>
      <c r="D193" s="122">
        <f>'Daily Weight '!O13</f>
        <v>26.4</v>
      </c>
      <c r="E193" s="152">
        <f>'C. diff CFUs'!W133</f>
        <v>544000</v>
      </c>
      <c r="F193" s="40" t="s">
        <v>207</v>
      </c>
      <c r="G193" s="123">
        <f>'C. diff CFUs'!B133</f>
        <v>43699</v>
      </c>
      <c r="H193" s="18" t="s">
        <v>57</v>
      </c>
    </row>
    <row r="194" ht="15.75" customHeight="1">
      <c r="A194" s="148" t="s">
        <v>60</v>
      </c>
      <c r="B194" s="20" t="str">
        <f>'C. diff CFUs'!C134</f>
        <v>-6_8_0</v>
      </c>
      <c r="C194" s="192">
        <v>8.0</v>
      </c>
      <c r="D194" s="122">
        <f>'Daily Weight '!O14</f>
        <v>28.9</v>
      </c>
      <c r="E194" s="152">
        <f>'C. diff CFUs'!W134</f>
        <v>4890000</v>
      </c>
      <c r="F194" s="40" t="s">
        <v>207</v>
      </c>
      <c r="G194" s="123">
        <f>'C. diff CFUs'!B134</f>
        <v>43699</v>
      </c>
      <c r="H194" s="18" t="s">
        <v>59</v>
      </c>
    </row>
    <row r="195" ht="15.75" customHeight="1">
      <c r="A195" s="148" t="s">
        <v>60</v>
      </c>
      <c r="B195" s="20" t="str">
        <f>'C. diff CFUs'!C135</f>
        <v>-6_8_L</v>
      </c>
      <c r="C195" s="192">
        <v>8.0</v>
      </c>
      <c r="D195" s="122" t="str">
        <f>'Daily Weight '!O15</f>
        <v>NA</v>
      </c>
      <c r="E195" s="152" t="str">
        <f>'C. diff CFUs'!W135</f>
        <v>NA</v>
      </c>
      <c r="F195" s="40" t="s">
        <v>207</v>
      </c>
      <c r="G195" s="123">
        <f>'C. diff CFUs'!B135</f>
        <v>43699</v>
      </c>
      <c r="H195" s="18" t="s">
        <v>59</v>
      </c>
    </row>
    <row r="196" ht="15.75" customHeight="1">
      <c r="A196" s="147" t="s">
        <v>60</v>
      </c>
      <c r="B196" s="20" t="str">
        <f>'C. diff CFUs'!C136</f>
        <v>-6_8_R</v>
      </c>
      <c r="C196" s="154">
        <v>8.0</v>
      </c>
      <c r="D196" s="122">
        <f>'Daily Weight '!O16</f>
        <v>28.5</v>
      </c>
      <c r="E196" s="152">
        <f>'C. diff CFUs'!W136</f>
        <v>6670000</v>
      </c>
      <c r="F196" s="40" t="s">
        <v>207</v>
      </c>
      <c r="G196" s="123">
        <f>'C. diff CFUs'!B136</f>
        <v>43699</v>
      </c>
      <c r="H196" s="18" t="s">
        <v>59</v>
      </c>
    </row>
    <row r="197" ht="15.75" customHeight="1">
      <c r="A197" s="144" t="s">
        <v>14</v>
      </c>
      <c r="B197" s="20" t="str">
        <f>'C. diff CFUs'!C137</f>
        <v>NT_8_0</v>
      </c>
      <c r="C197" s="227">
        <v>9.0</v>
      </c>
      <c r="D197" s="122">
        <f>'Daily Weight '!P2</f>
        <v>26.7</v>
      </c>
      <c r="E197" s="152">
        <f>'C. diff CFUs'!W137</f>
        <v>26600000</v>
      </c>
      <c r="F197" s="40" t="s">
        <v>207</v>
      </c>
      <c r="G197" s="123">
        <f>'C. diff CFUs'!B137</f>
        <v>43700</v>
      </c>
      <c r="H197" s="69" t="s">
        <v>13</v>
      </c>
    </row>
    <row r="198" ht="15.75" customHeight="1">
      <c r="A198" s="146" t="s">
        <v>14</v>
      </c>
      <c r="B198" s="20" t="str">
        <f>'C. diff CFUs'!C138</f>
        <v>NT_8_LR</v>
      </c>
      <c r="C198" s="192">
        <v>9.0</v>
      </c>
      <c r="D198" s="122">
        <f>'Daily Weight '!P3</f>
        <v>27.1</v>
      </c>
      <c r="E198" s="152">
        <f>'C. diff CFUs'!W138</f>
        <v>19200000</v>
      </c>
      <c r="F198" s="40" t="s">
        <v>207</v>
      </c>
      <c r="G198" s="123">
        <f>'C. diff CFUs'!B138</f>
        <v>43700</v>
      </c>
      <c r="H198" s="69" t="s">
        <v>13</v>
      </c>
    </row>
    <row r="199" ht="15.75" customHeight="1">
      <c r="A199" s="147" t="s">
        <v>48</v>
      </c>
      <c r="B199" s="20" t="str">
        <f>'C. diff CFUs'!C139</f>
        <v>F_8_L</v>
      </c>
      <c r="C199" s="154">
        <v>9.0</v>
      </c>
      <c r="D199" s="122">
        <f>'Daily Weight '!P4</f>
        <v>27.2</v>
      </c>
      <c r="E199" s="152">
        <f>'C. diff CFUs'!W139</f>
        <v>0</v>
      </c>
      <c r="F199" s="40" t="s">
        <v>207</v>
      </c>
      <c r="G199" s="123">
        <f>'C. diff CFUs'!B139</f>
        <v>43700</v>
      </c>
      <c r="H199" s="18" t="s">
        <v>44</v>
      </c>
    </row>
    <row r="200" ht="15.75" customHeight="1">
      <c r="A200" s="147" t="s">
        <v>48</v>
      </c>
      <c r="B200" s="20" t="str">
        <f>'C. diff CFUs'!C140</f>
        <v>F_8_R</v>
      </c>
      <c r="C200" s="154">
        <v>9.0</v>
      </c>
      <c r="D200" s="122">
        <f>'Daily Weight '!P5</f>
        <v>24.6</v>
      </c>
      <c r="E200" s="152">
        <f>'C. diff CFUs'!W140</f>
        <v>0</v>
      </c>
      <c r="F200" s="40" t="s">
        <v>207</v>
      </c>
      <c r="G200" s="123">
        <f>'C. diff CFUs'!B140</f>
        <v>43700</v>
      </c>
      <c r="H200" s="18" t="s">
        <v>44</v>
      </c>
    </row>
    <row r="201" ht="15.75" customHeight="1">
      <c r="A201" s="148" t="s">
        <v>51</v>
      </c>
      <c r="B201" s="20" t="str">
        <f>'C. diff CFUs'!C141</f>
        <v>M_8_0</v>
      </c>
      <c r="C201" s="192">
        <v>9.0</v>
      </c>
      <c r="D201" s="122">
        <f>'Daily Weight '!P6</f>
        <v>27.2</v>
      </c>
      <c r="E201" s="152">
        <f>'C. diff CFUs'!W141</f>
        <v>0</v>
      </c>
      <c r="F201" s="40" t="s">
        <v>207</v>
      </c>
      <c r="G201" s="123">
        <f>'C. diff CFUs'!B141</f>
        <v>43700</v>
      </c>
      <c r="H201" s="18" t="s">
        <v>49</v>
      </c>
    </row>
    <row r="202" ht="15.75" customHeight="1">
      <c r="A202" s="148" t="s">
        <v>51</v>
      </c>
      <c r="B202" s="20" t="str">
        <f>'C. diff CFUs'!C142</f>
        <v>M_8_LR</v>
      </c>
      <c r="C202" s="192">
        <v>9.0</v>
      </c>
      <c r="D202" s="122">
        <f>'Daily Weight '!P7</f>
        <v>25.7</v>
      </c>
      <c r="E202" s="152">
        <f>'C. diff CFUs'!W142</f>
        <v>0</v>
      </c>
      <c r="F202" s="40" t="s">
        <v>207</v>
      </c>
      <c r="G202" s="123">
        <f>'C. diff CFUs'!B142</f>
        <v>43700</v>
      </c>
      <c r="H202" s="18" t="s">
        <v>49</v>
      </c>
    </row>
    <row r="203" ht="15.75" customHeight="1">
      <c r="A203" s="147" t="s">
        <v>54</v>
      </c>
      <c r="B203" s="20" t="str">
        <f>'C. diff CFUs'!C143</f>
        <v>L_8_L</v>
      </c>
      <c r="C203" s="154">
        <v>9.0</v>
      </c>
      <c r="D203" s="122">
        <f>'Daily Weight '!P8</f>
        <v>24.1</v>
      </c>
      <c r="E203" s="152">
        <f>'C. diff CFUs'!W143</f>
        <v>0</v>
      </c>
      <c r="F203" s="40" t="s">
        <v>207</v>
      </c>
      <c r="G203" s="123">
        <f>'C. diff CFUs'!B143</f>
        <v>43700</v>
      </c>
      <c r="H203" s="18" t="s">
        <v>52</v>
      </c>
    </row>
    <row r="204" ht="15.75" customHeight="1">
      <c r="A204" s="147" t="s">
        <v>54</v>
      </c>
      <c r="B204" s="20" t="str">
        <f>'C. diff CFUs'!C144</f>
        <v>L_8_R</v>
      </c>
      <c r="C204" s="154">
        <v>9.0</v>
      </c>
      <c r="D204" s="122">
        <f>'Daily Weight '!P9</f>
        <v>26.6</v>
      </c>
      <c r="E204" s="152">
        <f>'C. diff CFUs'!W144</f>
        <v>0</v>
      </c>
      <c r="F204" s="40" t="s">
        <v>207</v>
      </c>
      <c r="G204" s="123">
        <f>'C. diff CFUs'!B144</f>
        <v>43700</v>
      </c>
      <c r="H204" s="18" t="s">
        <v>52</v>
      </c>
    </row>
    <row r="205" ht="15.75" customHeight="1">
      <c r="A205" s="148" t="s">
        <v>56</v>
      </c>
      <c r="B205" s="20" t="str">
        <f>'C. diff CFUs'!C145</f>
        <v>-4_8_0</v>
      </c>
      <c r="C205" s="192">
        <v>9.0</v>
      </c>
      <c r="D205" s="122">
        <f>'Daily Weight '!P10</f>
        <v>26.5</v>
      </c>
      <c r="E205" s="152">
        <f>'C. diff CFUs'!W145</f>
        <v>95000</v>
      </c>
      <c r="F205" s="40" t="s">
        <v>207</v>
      </c>
      <c r="G205" s="123">
        <f>'C. diff CFUs'!B145</f>
        <v>43700</v>
      </c>
      <c r="H205" s="18" t="s">
        <v>55</v>
      </c>
    </row>
    <row r="206" ht="15.75" customHeight="1">
      <c r="A206" s="148" t="s">
        <v>56</v>
      </c>
      <c r="B206" s="20" t="str">
        <f>'C. diff CFUs'!C146</f>
        <v>-4_8_LR</v>
      </c>
      <c r="C206" s="192">
        <v>9.0</v>
      </c>
      <c r="D206" s="122">
        <f>'Daily Weight '!P11</f>
        <v>24.6</v>
      </c>
      <c r="E206" s="152">
        <f>'C. diff CFUs'!W146</f>
        <v>51000</v>
      </c>
      <c r="F206" s="40" t="s">
        <v>207</v>
      </c>
      <c r="G206" s="123">
        <f>'C. diff CFUs'!B146</f>
        <v>43700</v>
      </c>
      <c r="H206" s="18" t="s">
        <v>55</v>
      </c>
    </row>
    <row r="207" ht="15.75" customHeight="1">
      <c r="A207" s="147" t="s">
        <v>58</v>
      </c>
      <c r="B207" s="20" t="str">
        <f>'C. diff CFUs'!C147</f>
        <v>-5_8_L</v>
      </c>
      <c r="C207" s="154">
        <v>9.0</v>
      </c>
      <c r="D207" s="122">
        <f>'Daily Weight '!P12</f>
        <v>27.1</v>
      </c>
      <c r="E207" s="152">
        <f>'C. diff CFUs'!W147</f>
        <v>1400000</v>
      </c>
      <c r="F207" s="40" t="s">
        <v>207</v>
      </c>
      <c r="G207" s="123">
        <f>'C. diff CFUs'!B147</f>
        <v>43700</v>
      </c>
      <c r="H207" s="18" t="s">
        <v>57</v>
      </c>
    </row>
    <row r="208" ht="15.75" customHeight="1">
      <c r="A208" s="147" t="s">
        <v>58</v>
      </c>
      <c r="B208" s="20" t="str">
        <f>'C. diff CFUs'!C148</f>
        <v>-5_8_R</v>
      </c>
      <c r="C208" s="154">
        <v>9.0</v>
      </c>
      <c r="D208" s="122">
        <f>'Daily Weight '!P13</f>
        <v>26.8</v>
      </c>
      <c r="E208" s="152">
        <f>'C. diff CFUs'!W148</f>
        <v>980000</v>
      </c>
      <c r="F208" s="40" t="s">
        <v>207</v>
      </c>
      <c r="G208" s="123">
        <f>'C. diff CFUs'!B148</f>
        <v>43700</v>
      </c>
      <c r="H208" s="18" t="s">
        <v>57</v>
      </c>
    </row>
    <row r="209" ht="15.75" customHeight="1">
      <c r="A209" s="148" t="s">
        <v>60</v>
      </c>
      <c r="B209" s="20" t="str">
        <f>'C. diff CFUs'!C149</f>
        <v>-6_8_0</v>
      </c>
      <c r="C209" s="192">
        <v>9.0</v>
      </c>
      <c r="D209" s="122">
        <f>'Daily Weight '!P14</f>
        <v>26.7</v>
      </c>
      <c r="E209" s="152">
        <f>'C. diff CFUs'!W149</f>
        <v>11600000</v>
      </c>
      <c r="F209" s="40" t="s">
        <v>207</v>
      </c>
      <c r="G209" s="123">
        <f>'C. diff CFUs'!B149</f>
        <v>43700</v>
      </c>
      <c r="H209" s="18" t="s">
        <v>59</v>
      </c>
    </row>
    <row r="210" ht="15.75" customHeight="1">
      <c r="A210" s="148" t="s">
        <v>60</v>
      </c>
      <c r="B210" s="20" t="str">
        <f>'C. diff CFUs'!C150</f>
        <v>-6_8_L</v>
      </c>
      <c r="C210" s="192">
        <v>9.0</v>
      </c>
      <c r="D210" s="122" t="str">
        <f>'Daily Weight '!P15</f>
        <v>NA</v>
      </c>
      <c r="E210" s="152" t="str">
        <f>'C. diff CFUs'!W150</f>
        <v>NA</v>
      </c>
      <c r="F210" s="40" t="s">
        <v>207</v>
      </c>
      <c r="G210" s="123">
        <f>'C. diff CFUs'!B150</f>
        <v>43700</v>
      </c>
      <c r="H210" s="18" t="s">
        <v>59</v>
      </c>
    </row>
    <row r="211" ht="15.75" customHeight="1">
      <c r="A211" s="147" t="s">
        <v>60</v>
      </c>
      <c r="B211" s="20" t="str">
        <f>'C. diff CFUs'!C151</f>
        <v>-6_8_R</v>
      </c>
      <c r="C211" s="154">
        <v>9.0</v>
      </c>
      <c r="D211" s="122">
        <f>'Daily Weight '!P16</f>
        <v>28.5</v>
      </c>
      <c r="E211" s="152">
        <f>'C. diff CFUs'!W151</f>
        <v>4380000</v>
      </c>
      <c r="F211" s="40" t="s">
        <v>207</v>
      </c>
      <c r="G211" s="123">
        <f>'C. diff CFUs'!B151</f>
        <v>43700</v>
      </c>
      <c r="H211" s="18" t="s">
        <v>59</v>
      </c>
    </row>
    <row r="212" ht="15.75" customHeight="1">
      <c r="A212" s="144" t="s">
        <v>14</v>
      </c>
      <c r="B212" s="20" t="str">
        <f>'C. diff CFUs'!C152</f>
        <v>NT_8_0</v>
      </c>
      <c r="C212" s="226">
        <v>10.0</v>
      </c>
      <c r="D212" s="122">
        <f>'Daily Weight '!Q2</f>
        <v>26.7</v>
      </c>
      <c r="E212" s="152">
        <f>'C. diff CFUs'!W152</f>
        <v>32200000</v>
      </c>
      <c r="F212" s="40" t="s">
        <v>207</v>
      </c>
      <c r="G212" s="123">
        <f>'C. diff CFUs'!B152</f>
        <v>43701</v>
      </c>
      <c r="H212" s="69" t="s">
        <v>13</v>
      </c>
    </row>
    <row r="213" ht="15.75" customHeight="1">
      <c r="A213" s="146" t="s">
        <v>14</v>
      </c>
      <c r="B213" s="20" t="str">
        <f>'C. diff CFUs'!C153</f>
        <v>NT_8_LR</v>
      </c>
      <c r="C213" s="192">
        <v>10.0</v>
      </c>
      <c r="D213" s="122">
        <f>'Daily Weight '!Q3</f>
        <v>26.8</v>
      </c>
      <c r="E213" s="152">
        <f>'C. diff CFUs'!W153</f>
        <v>20800000</v>
      </c>
      <c r="F213" s="40" t="s">
        <v>207</v>
      </c>
      <c r="G213" s="123">
        <f>'C. diff CFUs'!B153</f>
        <v>43701</v>
      </c>
      <c r="H213" s="69" t="s">
        <v>13</v>
      </c>
    </row>
    <row r="214" ht="15.75" customHeight="1">
      <c r="A214" s="147" t="s">
        <v>48</v>
      </c>
      <c r="B214" s="20" t="str">
        <f>'C. diff CFUs'!C154</f>
        <v>F_8_L</v>
      </c>
      <c r="C214" s="154">
        <v>10.0</v>
      </c>
      <c r="D214" s="122">
        <f>'Daily Weight '!Q4</f>
        <v>27</v>
      </c>
      <c r="E214" s="152">
        <f>'C. diff CFUs'!W154</f>
        <v>0</v>
      </c>
      <c r="F214" s="40" t="s">
        <v>207</v>
      </c>
      <c r="G214" s="123">
        <f>'C. diff CFUs'!B154</f>
        <v>43701</v>
      </c>
      <c r="H214" s="18" t="s">
        <v>44</v>
      </c>
    </row>
    <row r="215" ht="15.75" customHeight="1">
      <c r="A215" s="147" t="s">
        <v>48</v>
      </c>
      <c r="B215" s="20" t="str">
        <f>'C. diff CFUs'!C155</f>
        <v>F_8_R</v>
      </c>
      <c r="C215" s="154">
        <v>10.0</v>
      </c>
      <c r="D215" s="122">
        <f>'Daily Weight '!Q5</f>
        <v>24.1</v>
      </c>
      <c r="E215" s="152">
        <f>'C. diff CFUs'!W155</f>
        <v>0</v>
      </c>
      <c r="F215" s="40" t="s">
        <v>207</v>
      </c>
      <c r="G215" s="123">
        <f>'C. diff CFUs'!B155</f>
        <v>43701</v>
      </c>
      <c r="H215" s="18" t="s">
        <v>44</v>
      </c>
    </row>
    <row r="216" ht="15.75" customHeight="1">
      <c r="A216" s="148" t="s">
        <v>51</v>
      </c>
      <c r="B216" s="20" t="str">
        <f>'C. diff CFUs'!C156</f>
        <v>M_8_0</v>
      </c>
      <c r="C216" s="192">
        <v>10.0</v>
      </c>
      <c r="D216" s="122">
        <f>'Daily Weight '!Q6</f>
        <v>26.7</v>
      </c>
      <c r="E216" s="152">
        <f>'C. diff CFUs'!W156</f>
        <v>0</v>
      </c>
      <c r="F216" s="40" t="s">
        <v>207</v>
      </c>
      <c r="G216" s="123">
        <f>'C. diff CFUs'!B156</f>
        <v>43701</v>
      </c>
      <c r="H216" s="18" t="s">
        <v>49</v>
      </c>
    </row>
    <row r="217" ht="15.75" customHeight="1">
      <c r="A217" s="148" t="s">
        <v>51</v>
      </c>
      <c r="B217" s="20" t="str">
        <f>'C. diff CFUs'!C157</f>
        <v>M_8_LR</v>
      </c>
      <c r="C217" s="192">
        <v>10.0</v>
      </c>
      <c r="D217" s="122">
        <f>'Daily Weight '!Q7</f>
        <v>25.6</v>
      </c>
      <c r="E217" s="152">
        <f>'C. diff CFUs'!W157</f>
        <v>0</v>
      </c>
      <c r="F217" s="40" t="s">
        <v>207</v>
      </c>
      <c r="G217" s="123">
        <f>'C. diff CFUs'!B157</f>
        <v>43701</v>
      </c>
      <c r="H217" s="18" t="s">
        <v>49</v>
      </c>
    </row>
    <row r="218" ht="15.75" customHeight="1">
      <c r="A218" s="147" t="s">
        <v>54</v>
      </c>
      <c r="B218" s="20" t="str">
        <f>'C. diff CFUs'!C158</f>
        <v>L_8_L</v>
      </c>
      <c r="C218" s="154">
        <v>10.0</v>
      </c>
      <c r="D218" s="122">
        <f>'Daily Weight '!Q8</f>
        <v>23.8</v>
      </c>
      <c r="E218" s="152">
        <f>'C. diff CFUs'!W158</f>
        <v>200</v>
      </c>
      <c r="F218" s="40" t="s">
        <v>207</v>
      </c>
      <c r="G218" s="123">
        <f>'C. diff CFUs'!B158</f>
        <v>43701</v>
      </c>
      <c r="H218" s="18" t="s">
        <v>52</v>
      </c>
    </row>
    <row r="219" ht="15.75" customHeight="1">
      <c r="A219" s="147" t="s">
        <v>54</v>
      </c>
      <c r="B219" s="20" t="str">
        <f>'C. diff CFUs'!C159</f>
        <v>L_8_R</v>
      </c>
      <c r="C219" s="154">
        <v>10.0</v>
      </c>
      <c r="D219" s="122">
        <f>'Daily Weight '!Q9</f>
        <v>26.6</v>
      </c>
      <c r="E219" s="152">
        <f>'C. diff CFUs'!W159</f>
        <v>0</v>
      </c>
      <c r="F219" s="40" t="s">
        <v>207</v>
      </c>
      <c r="G219" s="123">
        <f>'C. diff CFUs'!B159</f>
        <v>43701</v>
      </c>
      <c r="H219" s="18" t="s">
        <v>52</v>
      </c>
    </row>
    <row r="220" ht="15.75" customHeight="1">
      <c r="A220" s="148" t="s">
        <v>56</v>
      </c>
      <c r="B220" s="20" t="str">
        <f>'C. diff CFUs'!C160</f>
        <v>-4_8_0</v>
      </c>
      <c r="C220" s="192">
        <v>10.0</v>
      </c>
      <c r="D220" s="122">
        <f>'Daily Weight '!Q10</f>
        <v>25.9</v>
      </c>
      <c r="E220" s="152">
        <f>'C. diff CFUs'!W160</f>
        <v>112266.6667</v>
      </c>
      <c r="F220" s="40" t="s">
        <v>207</v>
      </c>
      <c r="G220" s="123">
        <f>'C. diff CFUs'!B160</f>
        <v>43701</v>
      </c>
      <c r="H220" s="18" t="s">
        <v>55</v>
      </c>
    </row>
    <row r="221" ht="15.75" customHeight="1">
      <c r="A221" s="148" t="s">
        <v>56</v>
      </c>
      <c r="B221" s="20" t="str">
        <f>'C. diff CFUs'!C161</f>
        <v>-4_8_LR</v>
      </c>
      <c r="C221" s="192">
        <v>10.0</v>
      </c>
      <c r="D221" s="122">
        <f>'Daily Weight '!Q11</f>
        <v>24.7</v>
      </c>
      <c r="E221" s="152">
        <f>'C. diff CFUs'!W161</f>
        <v>28400</v>
      </c>
      <c r="F221" s="40" t="s">
        <v>207</v>
      </c>
      <c r="G221" s="123">
        <f>'C. diff CFUs'!B161</f>
        <v>43701</v>
      </c>
      <c r="H221" s="18" t="s">
        <v>55</v>
      </c>
    </row>
    <row r="222" ht="15.75" customHeight="1">
      <c r="A222" s="147" t="s">
        <v>58</v>
      </c>
      <c r="B222" s="20" t="str">
        <f>'C. diff CFUs'!C162</f>
        <v>-5_8_L</v>
      </c>
      <c r="C222" s="154">
        <v>10.0</v>
      </c>
      <c r="D222" s="122">
        <f>'Daily Weight '!Q12</f>
        <v>26.7</v>
      </c>
      <c r="E222" s="152">
        <f>'C. diff CFUs'!W162</f>
        <v>1800000</v>
      </c>
      <c r="F222" s="40" t="s">
        <v>207</v>
      </c>
      <c r="G222" s="123">
        <f>'C. diff CFUs'!B162</f>
        <v>43701</v>
      </c>
      <c r="H222" s="18" t="s">
        <v>57</v>
      </c>
    </row>
    <row r="223" ht="15.75" customHeight="1">
      <c r="A223" s="147" t="s">
        <v>58</v>
      </c>
      <c r="B223" s="20" t="str">
        <f>'C. diff CFUs'!C163</f>
        <v>-5_8_R</v>
      </c>
      <c r="C223" s="154">
        <v>10.0</v>
      </c>
      <c r="D223" s="122">
        <f>'Daily Weight '!Q13</f>
        <v>26.2</v>
      </c>
      <c r="E223" s="152">
        <f>'C. diff CFUs'!W163</f>
        <v>3600000</v>
      </c>
      <c r="F223" s="40" t="s">
        <v>207</v>
      </c>
      <c r="G223" s="123">
        <f>'C. diff CFUs'!B163</f>
        <v>43701</v>
      </c>
      <c r="H223" s="18" t="s">
        <v>57</v>
      </c>
    </row>
    <row r="224" ht="15.75" customHeight="1">
      <c r="A224" s="148" t="s">
        <v>60</v>
      </c>
      <c r="B224" s="20" t="str">
        <f>'C. diff CFUs'!C164</f>
        <v>-6_8_0</v>
      </c>
      <c r="C224" s="192">
        <v>10.0</v>
      </c>
      <c r="D224" s="122">
        <f>'Daily Weight '!Q14</f>
        <v>28.8</v>
      </c>
      <c r="E224" s="152">
        <f>'C. diff CFUs'!W164</f>
        <v>3190000</v>
      </c>
      <c r="F224" s="40" t="s">
        <v>207</v>
      </c>
      <c r="G224" s="123">
        <f>'C. diff CFUs'!B164</f>
        <v>43701</v>
      </c>
      <c r="H224" s="18" t="s">
        <v>59</v>
      </c>
    </row>
    <row r="225" ht="15.75" customHeight="1">
      <c r="A225" s="148" t="s">
        <v>60</v>
      </c>
      <c r="B225" s="20" t="str">
        <f>'C. diff CFUs'!C165</f>
        <v>-6_8_L</v>
      </c>
      <c r="C225" s="192">
        <v>10.0</v>
      </c>
      <c r="D225" s="122" t="str">
        <f>'Daily Weight '!Q15</f>
        <v>NA</v>
      </c>
      <c r="E225" s="152" t="str">
        <f>'C. diff CFUs'!W165</f>
        <v>NA</v>
      </c>
      <c r="F225" s="40" t="s">
        <v>207</v>
      </c>
      <c r="G225" s="123">
        <f>'C. diff CFUs'!B165</f>
        <v>43701</v>
      </c>
      <c r="H225" s="18" t="s">
        <v>59</v>
      </c>
    </row>
    <row r="226" ht="15.75" customHeight="1">
      <c r="A226" s="147" t="s">
        <v>60</v>
      </c>
      <c r="B226" s="20" t="str">
        <f>'C. diff CFUs'!C166</f>
        <v>-6_8_R</v>
      </c>
      <c r="C226" s="154">
        <v>10.0</v>
      </c>
      <c r="D226" s="122">
        <f>'Daily Weight '!Q16</f>
        <v>28.6</v>
      </c>
      <c r="E226" s="152">
        <f>'C. diff CFUs'!W166</f>
        <v>2680000</v>
      </c>
      <c r="F226" s="40" t="s">
        <v>207</v>
      </c>
      <c r="G226" s="123">
        <f>'C. diff CFUs'!B166</f>
        <v>43701</v>
      </c>
      <c r="H226" s="18" t="s">
        <v>59</v>
      </c>
    </row>
    <row r="227" ht="15.75" customHeight="1">
      <c r="A227" s="144" t="s">
        <v>14</v>
      </c>
      <c r="B227" s="20" t="str">
        <f>'C. diff CFUs'!C167</f>
        <v>NT_8_0</v>
      </c>
      <c r="C227" s="241">
        <v>15.0</v>
      </c>
      <c r="D227" s="122">
        <f>'Daily Weight '!R2</f>
        <v>28</v>
      </c>
      <c r="E227" s="152">
        <f>'C. diff CFUs'!W167</f>
        <v>51800000</v>
      </c>
      <c r="F227" s="40" t="s">
        <v>207</v>
      </c>
      <c r="G227" s="123">
        <f>'C. diff CFUs'!B167</f>
        <v>43706</v>
      </c>
      <c r="H227" s="69" t="s">
        <v>13</v>
      </c>
    </row>
    <row r="228" ht="15.75" customHeight="1">
      <c r="A228" s="146" t="s">
        <v>14</v>
      </c>
      <c r="B228" s="20" t="str">
        <f>'C. diff CFUs'!C168</f>
        <v>NT_8_LR</v>
      </c>
      <c r="C228" s="149">
        <v>15.0</v>
      </c>
      <c r="D228" s="122">
        <f>'Daily Weight '!R3</f>
        <v>27</v>
      </c>
      <c r="E228" s="152">
        <f>'C. diff CFUs'!W168</f>
        <v>57000000</v>
      </c>
      <c r="F228" s="40" t="s">
        <v>207</v>
      </c>
      <c r="G228" s="123">
        <f>'C. diff CFUs'!B168</f>
        <v>43706</v>
      </c>
      <c r="H228" s="69" t="s">
        <v>13</v>
      </c>
    </row>
    <row r="229" ht="15.75" customHeight="1">
      <c r="A229" s="147" t="s">
        <v>48</v>
      </c>
      <c r="B229" s="20" t="str">
        <f>'C. diff CFUs'!C169</f>
        <v>F_8_L</v>
      </c>
      <c r="C229" s="147">
        <v>15.0</v>
      </c>
      <c r="D229" s="122">
        <f>'Daily Weight '!R4</f>
        <v>26.8</v>
      </c>
      <c r="E229" s="152">
        <f>'C. diff CFUs'!W169</f>
        <v>0</v>
      </c>
      <c r="F229" s="40" t="s">
        <v>207</v>
      </c>
      <c r="G229" s="123">
        <f>'C. diff CFUs'!B169</f>
        <v>43706</v>
      </c>
      <c r="H229" s="18" t="s">
        <v>44</v>
      </c>
    </row>
    <row r="230" ht="15.75" customHeight="1">
      <c r="A230" s="147" t="s">
        <v>48</v>
      </c>
      <c r="B230" s="20" t="str">
        <f>'C. diff CFUs'!C170</f>
        <v>F_8_R</v>
      </c>
      <c r="C230" s="147">
        <v>15.0</v>
      </c>
      <c r="D230" s="122">
        <f>'Daily Weight '!R5</f>
        <v>24.3</v>
      </c>
      <c r="E230" s="152">
        <f>'C. diff CFUs'!W170</f>
        <v>0</v>
      </c>
      <c r="F230" s="40" t="s">
        <v>207</v>
      </c>
      <c r="G230" s="123">
        <f>'C. diff CFUs'!B170</f>
        <v>43706</v>
      </c>
      <c r="H230" s="18" t="s">
        <v>44</v>
      </c>
    </row>
    <row r="231" ht="15.75" customHeight="1">
      <c r="A231" s="148" t="s">
        <v>51</v>
      </c>
      <c r="B231" s="20" t="str">
        <f>'C. diff CFUs'!C171</f>
        <v>M_8_0</v>
      </c>
      <c r="C231" s="149">
        <v>15.0</v>
      </c>
      <c r="D231" s="122">
        <f>'Daily Weight '!R6</f>
        <v>27.8</v>
      </c>
      <c r="E231" s="152">
        <f>'C. diff CFUs'!W171</f>
        <v>0</v>
      </c>
      <c r="F231" s="40" t="s">
        <v>207</v>
      </c>
      <c r="G231" s="123">
        <f>'C. diff CFUs'!B171</f>
        <v>43706</v>
      </c>
      <c r="H231" s="18" t="s">
        <v>49</v>
      </c>
    </row>
    <row r="232" ht="15.75" customHeight="1">
      <c r="A232" s="148" t="s">
        <v>51</v>
      </c>
      <c r="B232" s="20" t="str">
        <f>'C. diff CFUs'!C172</f>
        <v>M_8_LR</v>
      </c>
      <c r="C232" s="149">
        <v>15.0</v>
      </c>
      <c r="D232" s="122">
        <f>'Daily Weight '!R7</f>
        <v>26.6</v>
      </c>
      <c r="E232" s="152">
        <f>'C. diff CFUs'!W172</f>
        <v>0</v>
      </c>
      <c r="F232" s="40" t="s">
        <v>207</v>
      </c>
      <c r="G232" s="123">
        <f>'C. diff CFUs'!B172</f>
        <v>43706</v>
      </c>
      <c r="H232" s="18" t="s">
        <v>49</v>
      </c>
    </row>
    <row r="233" ht="15.75" customHeight="1">
      <c r="A233" s="147" t="s">
        <v>54</v>
      </c>
      <c r="B233" s="20" t="str">
        <f>'C. diff CFUs'!C173</f>
        <v>L_8_L</v>
      </c>
      <c r="C233" s="147">
        <v>15.0</v>
      </c>
      <c r="D233" s="122">
        <f>'Daily Weight '!R8</f>
        <v>24.3</v>
      </c>
      <c r="E233" s="152">
        <f>'C. diff CFUs'!W173</f>
        <v>0</v>
      </c>
      <c r="F233" s="40" t="s">
        <v>207</v>
      </c>
      <c r="G233" s="123">
        <f>'C. diff CFUs'!B173</f>
        <v>43706</v>
      </c>
      <c r="H233" s="18" t="s">
        <v>52</v>
      </c>
    </row>
    <row r="234" ht="15.75" customHeight="1">
      <c r="A234" s="147" t="s">
        <v>54</v>
      </c>
      <c r="B234" s="20" t="str">
        <f>'C. diff CFUs'!C174</f>
        <v>L_8_R</v>
      </c>
      <c r="C234" s="147">
        <v>15.0</v>
      </c>
      <c r="D234" s="122">
        <f>'Daily Weight '!R9</f>
        <v>27.2</v>
      </c>
      <c r="E234" s="152">
        <f>'C. diff CFUs'!W174</f>
        <v>0</v>
      </c>
      <c r="F234" s="40" t="s">
        <v>207</v>
      </c>
      <c r="G234" s="123">
        <f>'C. diff CFUs'!B174</f>
        <v>43706</v>
      </c>
      <c r="H234" s="18" t="s">
        <v>52</v>
      </c>
    </row>
    <row r="235" ht="15.75" customHeight="1">
      <c r="A235" s="148" t="s">
        <v>56</v>
      </c>
      <c r="B235" s="20" t="str">
        <f>'C. diff CFUs'!C175</f>
        <v>-4_8_0</v>
      </c>
      <c r="C235" s="149">
        <v>15.0</v>
      </c>
      <c r="D235" s="122">
        <f>'Daily Weight '!R10</f>
        <v>26</v>
      </c>
      <c r="E235" s="152">
        <f>'C. diff CFUs'!W175</f>
        <v>43400</v>
      </c>
      <c r="F235" s="40" t="s">
        <v>207</v>
      </c>
      <c r="G235" s="123">
        <f>'C. diff CFUs'!B175</f>
        <v>43706</v>
      </c>
      <c r="H235" s="18" t="s">
        <v>55</v>
      </c>
    </row>
    <row r="236" ht="15.75" customHeight="1">
      <c r="A236" s="148" t="s">
        <v>56</v>
      </c>
      <c r="B236" s="20" t="str">
        <f>'C. diff CFUs'!C176</f>
        <v>-4_8_LR</v>
      </c>
      <c r="C236" s="149">
        <v>15.0</v>
      </c>
      <c r="D236" s="122">
        <f>'Daily Weight '!R11</f>
        <v>24.9</v>
      </c>
      <c r="E236" s="152">
        <f>'C. diff CFUs'!W176</f>
        <v>26266.66667</v>
      </c>
      <c r="F236" s="40" t="s">
        <v>207</v>
      </c>
      <c r="G236" s="123">
        <f>'C. diff CFUs'!B176</f>
        <v>43706</v>
      </c>
      <c r="H236" s="18" t="s">
        <v>55</v>
      </c>
    </row>
    <row r="237" ht="15.75" customHeight="1">
      <c r="A237" s="147" t="s">
        <v>58</v>
      </c>
      <c r="B237" s="20" t="str">
        <f>'C. diff CFUs'!C177</f>
        <v>-5_8_L</v>
      </c>
      <c r="C237" s="147">
        <v>15.0</v>
      </c>
      <c r="D237" s="122">
        <f>'Daily Weight '!R12</f>
        <v>26.6</v>
      </c>
      <c r="E237" s="152">
        <f>'C. diff CFUs'!W177</f>
        <v>3320000</v>
      </c>
      <c r="F237" s="40" t="s">
        <v>207</v>
      </c>
      <c r="G237" s="123">
        <f>'C. diff CFUs'!B177</f>
        <v>43706</v>
      </c>
      <c r="H237" s="18" t="s">
        <v>57</v>
      </c>
    </row>
    <row r="238" ht="15.75" customHeight="1">
      <c r="A238" s="147" t="s">
        <v>58</v>
      </c>
      <c r="B238" s="20" t="str">
        <f>'C. diff CFUs'!C178</f>
        <v>-5_8_R</v>
      </c>
      <c r="C238" s="147">
        <v>15.0</v>
      </c>
      <c r="D238" s="122">
        <f>'Daily Weight '!R13</f>
        <v>26.4</v>
      </c>
      <c r="E238" s="152">
        <f>'C. diff CFUs'!W178</f>
        <v>6480000</v>
      </c>
      <c r="F238" s="40" t="s">
        <v>207</v>
      </c>
      <c r="G238" s="123">
        <f>'C. diff CFUs'!B178</f>
        <v>43706</v>
      </c>
      <c r="H238" s="18" t="s">
        <v>57</v>
      </c>
    </row>
    <row r="239" ht="15.75" customHeight="1">
      <c r="A239" s="148" t="s">
        <v>60</v>
      </c>
      <c r="B239" s="20" t="str">
        <f>'C. diff CFUs'!C179</f>
        <v>-6_8_0</v>
      </c>
      <c r="C239" s="149">
        <v>15.0</v>
      </c>
      <c r="D239" s="122">
        <f>'Daily Weight '!R14</f>
        <v>29.1</v>
      </c>
      <c r="E239" s="152">
        <f>'C. diff CFUs'!W179</f>
        <v>8930000</v>
      </c>
      <c r="F239" s="40" t="s">
        <v>207</v>
      </c>
      <c r="G239" s="123">
        <f>'C. diff CFUs'!B179</f>
        <v>43706</v>
      </c>
      <c r="H239" s="18" t="s">
        <v>59</v>
      </c>
    </row>
    <row r="240" ht="15.75" customHeight="1">
      <c r="A240" s="148" t="s">
        <v>60</v>
      </c>
      <c r="B240" s="20" t="str">
        <f>'C. diff CFUs'!C180</f>
        <v>-6_8_L</v>
      </c>
      <c r="C240" s="149">
        <v>15.0</v>
      </c>
      <c r="D240" s="122" t="str">
        <f>'Daily Weight '!R15</f>
        <v>NA</v>
      </c>
      <c r="E240" s="152" t="str">
        <f>'C. diff CFUs'!W180</f>
        <v>NA</v>
      </c>
      <c r="F240" s="40" t="s">
        <v>207</v>
      </c>
      <c r="G240" s="123">
        <f>'C. diff CFUs'!B180</f>
        <v>43706</v>
      </c>
      <c r="H240" s="18" t="s">
        <v>59</v>
      </c>
    </row>
    <row r="241" ht="15.75" customHeight="1">
      <c r="A241" s="147" t="s">
        <v>60</v>
      </c>
      <c r="B241" s="20" t="str">
        <f>'C. diff CFUs'!C181</f>
        <v>-6_8_R</v>
      </c>
      <c r="C241" s="147">
        <v>15.0</v>
      </c>
      <c r="D241" s="122">
        <f>'Daily Weight '!R16</f>
        <v>28.2</v>
      </c>
      <c r="E241" s="152">
        <f>'C. diff CFUs'!W181</f>
        <v>9650000</v>
      </c>
      <c r="F241" s="40" t="s">
        <v>207</v>
      </c>
      <c r="G241" s="123">
        <f>'C. diff CFUs'!B181</f>
        <v>43706</v>
      </c>
      <c r="H241" s="18" t="s">
        <v>59</v>
      </c>
    </row>
    <row r="242" ht="15.75" customHeight="1">
      <c r="A242" s="144" t="s">
        <v>14</v>
      </c>
      <c r="B242" s="20" t="str">
        <f>'C. diff CFUs'!C182</f>
        <v>NT_8_0</v>
      </c>
      <c r="C242" s="241">
        <v>21.0</v>
      </c>
      <c r="D242" s="122">
        <f>'Daily Weight '!S2</f>
        <v>28.3</v>
      </c>
      <c r="E242" s="152">
        <f>'C. diff CFUs'!W182</f>
        <v>50600000</v>
      </c>
      <c r="F242" s="40" t="s">
        <v>207</v>
      </c>
      <c r="G242" s="123">
        <f>'C. diff CFUs'!B182</f>
        <v>43712</v>
      </c>
      <c r="H242" s="69" t="s">
        <v>13</v>
      </c>
    </row>
    <row r="243" ht="15.75" customHeight="1">
      <c r="A243" s="146" t="s">
        <v>14</v>
      </c>
      <c r="B243" s="20" t="str">
        <f>'C. diff CFUs'!C183</f>
        <v>NT_8_LR</v>
      </c>
      <c r="C243" s="149">
        <v>21.0</v>
      </c>
      <c r="D243" s="122">
        <f>'Daily Weight '!S3</f>
        <v>27</v>
      </c>
      <c r="E243" s="152">
        <f>'C. diff CFUs'!W183</f>
        <v>146000000</v>
      </c>
      <c r="F243" s="40" t="s">
        <v>207</v>
      </c>
      <c r="G243" s="123">
        <f>'C. diff CFUs'!B183</f>
        <v>43712</v>
      </c>
      <c r="H243" s="69" t="s">
        <v>13</v>
      </c>
    </row>
    <row r="244" ht="15.75" customHeight="1">
      <c r="A244" s="147" t="s">
        <v>48</v>
      </c>
      <c r="B244" s="20" t="str">
        <f>'C. diff CFUs'!C184</f>
        <v>F_8_L</v>
      </c>
      <c r="C244" s="147">
        <v>21.0</v>
      </c>
      <c r="D244" s="122">
        <f>'Daily Weight '!S4</f>
        <v>27</v>
      </c>
      <c r="E244" s="152">
        <f>'C. diff CFUs'!W184</f>
        <v>0</v>
      </c>
      <c r="F244" s="40" t="s">
        <v>207</v>
      </c>
      <c r="G244" s="123">
        <f>'C. diff CFUs'!B184</f>
        <v>43712</v>
      </c>
      <c r="H244" s="18" t="s">
        <v>44</v>
      </c>
    </row>
    <row r="245" ht="15.75" customHeight="1">
      <c r="A245" s="147" t="s">
        <v>48</v>
      </c>
      <c r="B245" s="20" t="str">
        <f>'C. diff CFUs'!C185</f>
        <v>F_8_R</v>
      </c>
      <c r="C245" s="147">
        <v>21.0</v>
      </c>
      <c r="D245" s="122">
        <f>'Daily Weight '!S5</f>
        <v>24.8</v>
      </c>
      <c r="E245" s="152">
        <f>'C. diff CFUs'!W185</f>
        <v>0</v>
      </c>
      <c r="F245" s="40" t="s">
        <v>207</v>
      </c>
      <c r="G245" s="123">
        <f>'C. diff CFUs'!B185</f>
        <v>43712</v>
      </c>
      <c r="H245" s="18" t="s">
        <v>44</v>
      </c>
    </row>
    <row r="246" ht="15.75" customHeight="1">
      <c r="A246" s="148" t="s">
        <v>51</v>
      </c>
      <c r="B246" s="20" t="str">
        <f>'C. diff CFUs'!C186</f>
        <v>M_8_0</v>
      </c>
      <c r="C246" s="149">
        <v>21.0</v>
      </c>
      <c r="D246" s="122">
        <f>'Daily Weight '!S6</f>
        <v>28.7</v>
      </c>
      <c r="E246" s="152">
        <f>'C. diff CFUs'!W186</f>
        <v>0</v>
      </c>
      <c r="F246" s="40" t="s">
        <v>207</v>
      </c>
      <c r="G246" s="123">
        <f>'C. diff CFUs'!B186</f>
        <v>43712</v>
      </c>
      <c r="H246" s="18" t="s">
        <v>49</v>
      </c>
    </row>
    <row r="247" ht="15.75" customHeight="1">
      <c r="A247" s="148" t="s">
        <v>51</v>
      </c>
      <c r="B247" s="20" t="str">
        <f>'C. diff CFUs'!C187</f>
        <v>M_8_LR</v>
      </c>
      <c r="C247" s="149">
        <v>21.0</v>
      </c>
      <c r="D247" s="122">
        <f>'Daily Weight '!S7</f>
        <v>28</v>
      </c>
      <c r="E247" s="152">
        <f>'C. diff CFUs'!W187</f>
        <v>0</v>
      </c>
      <c r="F247" s="40" t="s">
        <v>207</v>
      </c>
      <c r="G247" s="123">
        <f>'C. diff CFUs'!B187</f>
        <v>43712</v>
      </c>
      <c r="H247" s="18" t="s">
        <v>49</v>
      </c>
    </row>
    <row r="248" ht="15.75" customHeight="1">
      <c r="A248" s="147" t="s">
        <v>54</v>
      </c>
      <c r="B248" s="20" t="str">
        <f>'C. diff CFUs'!C188</f>
        <v>L_8_L</v>
      </c>
      <c r="C248" s="147">
        <v>21.0</v>
      </c>
      <c r="D248" s="122">
        <f>'Daily Weight '!S8</f>
        <v>25.7</v>
      </c>
      <c r="E248" s="152">
        <f>'C. diff CFUs'!W188</f>
        <v>0</v>
      </c>
      <c r="F248" s="40" t="s">
        <v>207</v>
      </c>
      <c r="G248" s="123">
        <f>'C. diff CFUs'!B188</f>
        <v>43712</v>
      </c>
      <c r="H248" s="18" t="s">
        <v>52</v>
      </c>
    </row>
    <row r="249" ht="15.75" customHeight="1">
      <c r="A249" s="147" t="s">
        <v>54</v>
      </c>
      <c r="B249" s="20" t="str">
        <f>'C. diff CFUs'!C189</f>
        <v>L_8_R</v>
      </c>
      <c r="C249" s="147">
        <v>21.0</v>
      </c>
      <c r="D249" s="122">
        <f>'Daily Weight '!S9</f>
        <v>28.3</v>
      </c>
      <c r="E249" s="152">
        <f>'C. diff CFUs'!W189</f>
        <v>0</v>
      </c>
      <c r="F249" s="40" t="s">
        <v>207</v>
      </c>
      <c r="G249" s="123">
        <f>'C. diff CFUs'!B189</f>
        <v>43712</v>
      </c>
      <c r="H249" s="18" t="s">
        <v>52</v>
      </c>
    </row>
    <row r="250" ht="15.75" customHeight="1">
      <c r="A250" s="148" t="s">
        <v>56</v>
      </c>
      <c r="B250" s="20" t="str">
        <f>'C. diff CFUs'!C190</f>
        <v>-4_8_0</v>
      </c>
      <c r="C250" s="149">
        <v>21.0</v>
      </c>
      <c r="D250" s="122">
        <f>'Daily Weight '!S10</f>
        <v>27</v>
      </c>
      <c r="E250" s="152">
        <f>'C. diff CFUs'!W190</f>
        <v>10600</v>
      </c>
      <c r="F250" s="40" t="s">
        <v>207</v>
      </c>
      <c r="G250" s="123">
        <f>'C. diff CFUs'!B190</f>
        <v>43712</v>
      </c>
      <c r="H250" s="18" t="s">
        <v>55</v>
      </c>
    </row>
    <row r="251" ht="15.75" customHeight="1">
      <c r="A251" s="148" t="s">
        <v>56</v>
      </c>
      <c r="B251" s="20" t="str">
        <f>'C. diff CFUs'!C191</f>
        <v>-4_8_LR</v>
      </c>
      <c r="C251" s="149">
        <v>21.0</v>
      </c>
      <c r="D251" s="122">
        <f>'Daily Weight '!S11</f>
        <v>24.8</v>
      </c>
      <c r="E251" s="152">
        <f>'C. diff CFUs'!W191</f>
        <v>11000</v>
      </c>
      <c r="F251" s="40" t="s">
        <v>207</v>
      </c>
      <c r="G251" s="123">
        <f>'C. diff CFUs'!B191</f>
        <v>43712</v>
      </c>
      <c r="H251" s="18" t="s">
        <v>55</v>
      </c>
    </row>
    <row r="252" ht="15.75" customHeight="1">
      <c r="A252" s="147" t="s">
        <v>58</v>
      </c>
      <c r="B252" s="20" t="str">
        <f>'C. diff CFUs'!C192</f>
        <v>-5_8_L</v>
      </c>
      <c r="C252" s="147">
        <v>21.0</v>
      </c>
      <c r="D252" s="122">
        <f>'Daily Weight '!S12</f>
        <v>27.1</v>
      </c>
      <c r="E252" s="152">
        <f>'C. diff CFUs'!W192</f>
        <v>2300000</v>
      </c>
      <c r="F252" s="40" t="s">
        <v>207</v>
      </c>
      <c r="G252" s="123">
        <f>'C. diff CFUs'!B192</f>
        <v>43712</v>
      </c>
      <c r="H252" s="18" t="s">
        <v>57</v>
      </c>
    </row>
    <row r="253" ht="15.75" customHeight="1">
      <c r="A253" s="147" t="s">
        <v>58</v>
      </c>
      <c r="B253" s="20" t="str">
        <f>'C. diff CFUs'!C193</f>
        <v>-5_8_R</v>
      </c>
      <c r="C253" s="147">
        <v>21.0</v>
      </c>
      <c r="D253" s="122">
        <f>'Daily Weight '!S13</f>
        <v>26.3</v>
      </c>
      <c r="E253" s="152">
        <f>'C. diff CFUs'!W193</f>
        <v>2660000</v>
      </c>
      <c r="F253" s="40" t="s">
        <v>207</v>
      </c>
      <c r="G253" s="123">
        <f>'C. diff CFUs'!B193</f>
        <v>43712</v>
      </c>
      <c r="H253" s="18" t="s">
        <v>57</v>
      </c>
    </row>
    <row r="254" ht="15.75" customHeight="1">
      <c r="A254" s="148" t="s">
        <v>60</v>
      </c>
      <c r="B254" s="20" t="str">
        <f>'C. diff CFUs'!C194</f>
        <v>-6_8_0</v>
      </c>
      <c r="C254" s="149">
        <v>21.0</v>
      </c>
      <c r="D254" s="122">
        <f>'Daily Weight '!S14</f>
        <v>29.7</v>
      </c>
      <c r="E254" s="152">
        <f>'C. diff CFUs'!W194</f>
        <v>6400000</v>
      </c>
      <c r="F254" s="40" t="s">
        <v>207</v>
      </c>
      <c r="G254" s="123">
        <f>'C. diff CFUs'!B194</f>
        <v>43712</v>
      </c>
      <c r="H254" s="18" t="s">
        <v>59</v>
      </c>
    </row>
    <row r="255" ht="15.75" customHeight="1">
      <c r="A255" s="148" t="s">
        <v>60</v>
      </c>
      <c r="B255" s="20" t="str">
        <f>'C. diff CFUs'!C195</f>
        <v>-6_8_L</v>
      </c>
      <c r="C255" s="149">
        <v>21.0</v>
      </c>
      <c r="D255" s="122" t="str">
        <f>'Daily Weight '!S15</f>
        <v>NA</v>
      </c>
      <c r="E255" s="152" t="str">
        <f>'C. diff CFUs'!W195</f>
        <v>NA</v>
      </c>
      <c r="F255" s="40" t="s">
        <v>207</v>
      </c>
      <c r="G255" s="123">
        <f>'C. diff CFUs'!B195</f>
        <v>43712</v>
      </c>
      <c r="H255" s="18" t="s">
        <v>59</v>
      </c>
    </row>
    <row r="256" ht="15.75" customHeight="1">
      <c r="A256" s="147" t="s">
        <v>60</v>
      </c>
      <c r="B256" s="20" t="str">
        <f>'C. diff CFUs'!C196</f>
        <v>-6_8_R</v>
      </c>
      <c r="C256" s="147">
        <v>21.0</v>
      </c>
      <c r="D256" s="122">
        <f>'Daily Weight '!S16</f>
        <v>29.1</v>
      </c>
      <c r="E256" s="152">
        <f>'C. diff CFUs'!W196</f>
        <v>6800000</v>
      </c>
      <c r="F256" s="40" t="s">
        <v>207</v>
      </c>
      <c r="G256" s="123">
        <f>'C. diff CFUs'!B196</f>
        <v>43712</v>
      </c>
      <c r="H256" s="18" t="s">
        <v>59</v>
      </c>
    </row>
    <row r="257" ht="15.75" customHeight="1">
      <c r="E257" s="145"/>
    </row>
    <row r="258" ht="15.75" customHeight="1">
      <c r="E258" s="145"/>
    </row>
    <row r="259" ht="15.75" customHeight="1">
      <c r="E259" s="145"/>
    </row>
    <row r="260" ht="15.75" customHeight="1">
      <c r="E260" s="145"/>
    </row>
    <row r="261" ht="15.75" customHeight="1">
      <c r="E261" s="145"/>
      <c r="H261" s="69"/>
    </row>
    <row r="262" ht="15.75" customHeight="1">
      <c r="E262" s="145"/>
      <c r="H262" s="69"/>
    </row>
    <row r="263" ht="15.75" customHeight="1">
      <c r="E263" s="145"/>
    </row>
    <row r="264" ht="15.75" customHeight="1">
      <c r="E264" s="145"/>
    </row>
    <row r="265" ht="15.75" customHeight="1">
      <c r="E265" s="145"/>
    </row>
    <row r="266" ht="15.75" customHeight="1">
      <c r="E266" s="145"/>
    </row>
    <row r="267" ht="15.75" customHeight="1">
      <c r="E267" s="145"/>
    </row>
    <row r="268" ht="15.75" customHeight="1">
      <c r="E268" s="145"/>
    </row>
    <row r="269" ht="15.75" customHeight="1">
      <c r="E269" s="145"/>
    </row>
    <row r="270" ht="15.75" customHeight="1">
      <c r="E270" s="145"/>
    </row>
    <row r="271" ht="15.75" customHeight="1">
      <c r="E271" s="145"/>
    </row>
    <row r="272" ht="15.75" customHeight="1">
      <c r="E272" s="145"/>
    </row>
    <row r="273" ht="15.75" customHeight="1">
      <c r="E273" s="145"/>
    </row>
    <row r="274" ht="15.75" customHeight="1">
      <c r="E274" s="145"/>
    </row>
    <row r="275" ht="15.75" customHeight="1">
      <c r="E275" s="145"/>
    </row>
    <row r="276" ht="15.75" customHeight="1">
      <c r="E276" s="145"/>
    </row>
    <row r="277" ht="15.75" customHeight="1">
      <c r="E277" s="145"/>
    </row>
    <row r="278" ht="15.75" customHeight="1">
      <c r="E278" s="145"/>
    </row>
    <row r="279" ht="15.75" customHeight="1">
      <c r="E279" s="145"/>
    </row>
    <row r="280" ht="15.75" customHeight="1">
      <c r="E280" s="145"/>
    </row>
    <row r="281" ht="15.75" customHeight="1">
      <c r="E281" s="145"/>
    </row>
    <row r="282" ht="15.75" customHeight="1">
      <c r="E282" s="145"/>
    </row>
    <row r="283" ht="15.75" customHeight="1">
      <c r="E283" s="145"/>
    </row>
    <row r="284" ht="15.75" customHeight="1">
      <c r="E284" s="145"/>
    </row>
    <row r="285" ht="15.75" customHeight="1">
      <c r="E285" s="145"/>
    </row>
    <row r="286" ht="15.75" customHeight="1">
      <c r="E286" s="145"/>
    </row>
    <row r="287" ht="15.75" customHeight="1">
      <c r="E287" s="145"/>
    </row>
    <row r="288" ht="15.75" customHeight="1">
      <c r="E288" s="145"/>
    </row>
    <row r="289" ht="15.75" customHeight="1">
      <c r="E289" s="145"/>
    </row>
    <row r="290" ht="15.75" customHeight="1">
      <c r="E290" s="145"/>
    </row>
    <row r="291" ht="15.75" customHeight="1">
      <c r="E291" s="145"/>
    </row>
    <row r="292" ht="15.75" customHeight="1">
      <c r="E292" s="145"/>
    </row>
    <row r="293" ht="15.75" customHeight="1">
      <c r="E293" s="145"/>
    </row>
    <row r="294" ht="15.75" customHeight="1">
      <c r="E294" s="145"/>
    </row>
    <row r="295" ht="15.75" customHeight="1">
      <c r="E295" s="145"/>
    </row>
    <row r="296" ht="15.75" customHeight="1">
      <c r="E296" s="145"/>
    </row>
    <row r="297" ht="15.75" customHeight="1">
      <c r="E297" s="145"/>
    </row>
    <row r="298" ht="15.75" customHeight="1">
      <c r="E298" s="145"/>
    </row>
    <row r="299" ht="15.75" customHeight="1">
      <c r="E299" s="145"/>
    </row>
    <row r="300" ht="15.75" customHeight="1">
      <c r="E300" s="145"/>
    </row>
    <row r="301" ht="15.75" customHeight="1">
      <c r="E301" s="145"/>
    </row>
    <row r="302" ht="15.75" customHeight="1">
      <c r="E302" s="145"/>
    </row>
    <row r="303" ht="15.75" customHeight="1">
      <c r="E303" s="145"/>
    </row>
    <row r="304" ht="15.75" customHeight="1">
      <c r="E304" s="145"/>
    </row>
    <row r="305" ht="15.75" customHeight="1">
      <c r="E305" s="145"/>
    </row>
    <row r="306" ht="15.75" customHeight="1">
      <c r="E306" s="145"/>
    </row>
    <row r="307" ht="15.75" customHeight="1">
      <c r="E307" s="145"/>
    </row>
    <row r="308" ht="15.75" customHeight="1">
      <c r="E308" s="145"/>
    </row>
    <row r="309" ht="15.75" customHeight="1">
      <c r="E309" s="145"/>
    </row>
    <row r="310" ht="15.75" customHeight="1">
      <c r="E310" s="145"/>
    </row>
    <row r="311" ht="15.75" customHeight="1">
      <c r="E311" s="145"/>
    </row>
    <row r="312" ht="15.75" customHeight="1">
      <c r="E312" s="145"/>
    </row>
    <row r="313" ht="15.75" customHeight="1">
      <c r="E313" s="145"/>
    </row>
    <row r="314" ht="15.75" customHeight="1">
      <c r="E314" s="145"/>
    </row>
    <row r="315" ht="15.75" customHeight="1">
      <c r="E315" s="145"/>
    </row>
    <row r="316" ht="15.75" customHeight="1">
      <c r="E316" s="145"/>
    </row>
    <row r="317" ht="15.75" customHeight="1">
      <c r="E317" s="145"/>
    </row>
    <row r="318" ht="15.75" customHeight="1">
      <c r="E318" s="145"/>
    </row>
    <row r="319" ht="15.75" customHeight="1">
      <c r="E319" s="145"/>
    </row>
    <row r="320" ht="15.75" customHeight="1">
      <c r="E320" s="145"/>
    </row>
    <row r="321" ht="15.75" customHeight="1">
      <c r="E321" s="145"/>
    </row>
    <row r="322" ht="15.75" customHeight="1">
      <c r="E322" s="145"/>
    </row>
    <row r="323" ht="15.75" customHeight="1">
      <c r="E323" s="145"/>
    </row>
    <row r="324" ht="15.75" customHeight="1">
      <c r="E324" s="145"/>
    </row>
    <row r="325" ht="15.75" customHeight="1">
      <c r="E325" s="145"/>
    </row>
    <row r="326" ht="15.75" customHeight="1">
      <c r="E326" s="145"/>
    </row>
    <row r="327" ht="15.75" customHeight="1">
      <c r="E327" s="145"/>
    </row>
    <row r="328" ht="15.75" customHeight="1">
      <c r="E328" s="145"/>
    </row>
    <row r="329" ht="15.75" customHeight="1">
      <c r="E329" s="145"/>
    </row>
    <row r="330" ht="15.75" customHeight="1">
      <c r="E330" s="145"/>
    </row>
    <row r="331" ht="15.75" customHeight="1">
      <c r="E331" s="145"/>
    </row>
    <row r="332" ht="15.75" customHeight="1">
      <c r="E332" s="145"/>
    </row>
    <row r="333" ht="15.75" customHeight="1">
      <c r="E333" s="145"/>
    </row>
    <row r="334" ht="15.75" customHeight="1">
      <c r="E334" s="145"/>
    </row>
    <row r="335" ht="15.75" customHeight="1">
      <c r="E335" s="145"/>
    </row>
    <row r="336" ht="15.75" customHeight="1">
      <c r="E336" s="145"/>
    </row>
    <row r="337" ht="15.75" customHeight="1">
      <c r="E337" s="145"/>
    </row>
    <row r="338" ht="15.75" customHeight="1">
      <c r="E338" s="145"/>
    </row>
    <row r="339" ht="15.75" customHeight="1">
      <c r="E339" s="145"/>
    </row>
    <row r="340" ht="15.75" customHeight="1">
      <c r="E340" s="145"/>
    </row>
    <row r="341" ht="15.75" customHeight="1">
      <c r="E341" s="145"/>
    </row>
    <row r="342" ht="15.75" customHeight="1">
      <c r="E342" s="145"/>
    </row>
    <row r="343" ht="15.75" customHeight="1">
      <c r="E343" s="145"/>
    </row>
    <row r="344" ht="15.75" customHeight="1">
      <c r="E344" s="145"/>
    </row>
    <row r="345" ht="15.75" customHeight="1">
      <c r="E345" s="145"/>
    </row>
    <row r="346" ht="15.75" customHeight="1">
      <c r="E346" s="145"/>
    </row>
    <row r="347" ht="15.75" customHeight="1">
      <c r="E347" s="145"/>
    </row>
    <row r="348" ht="15.75" customHeight="1">
      <c r="E348" s="145"/>
    </row>
    <row r="349" ht="15.75" customHeight="1">
      <c r="E349" s="145"/>
    </row>
    <row r="350" ht="15.75" customHeight="1">
      <c r="E350" s="145"/>
    </row>
    <row r="351" ht="15.75" customHeight="1">
      <c r="E351" s="145"/>
    </row>
    <row r="352" ht="15.75" customHeight="1">
      <c r="E352" s="145"/>
    </row>
    <row r="353" ht="15.75" customHeight="1">
      <c r="E353" s="145"/>
    </row>
    <row r="354" ht="15.75" customHeight="1">
      <c r="E354" s="145"/>
    </row>
    <row r="355" ht="15.75" customHeight="1">
      <c r="E355" s="145"/>
    </row>
    <row r="356" ht="15.75" customHeight="1">
      <c r="E356" s="145"/>
    </row>
    <row r="357" ht="15.75" customHeight="1">
      <c r="E357" s="145"/>
    </row>
    <row r="358" ht="15.75" customHeight="1">
      <c r="E358" s="145"/>
    </row>
    <row r="359" ht="15.75" customHeight="1">
      <c r="E359" s="145"/>
    </row>
    <row r="360" ht="15.75" customHeight="1">
      <c r="E360" s="145"/>
    </row>
    <row r="361" ht="15.75" customHeight="1">
      <c r="E361" s="145"/>
    </row>
    <row r="362" ht="15.75" customHeight="1">
      <c r="E362" s="145"/>
    </row>
    <row r="363" ht="15.75" customHeight="1">
      <c r="E363" s="145"/>
    </row>
    <row r="364" ht="15.75" customHeight="1">
      <c r="E364" s="145"/>
    </row>
    <row r="365" ht="15.75" customHeight="1">
      <c r="E365" s="145"/>
    </row>
    <row r="366" ht="15.75" customHeight="1">
      <c r="E366" s="145"/>
    </row>
    <row r="367" ht="15.75" customHeight="1">
      <c r="E367" s="145"/>
    </row>
    <row r="368" ht="15.75" customHeight="1">
      <c r="E368" s="145"/>
    </row>
    <row r="369" ht="15.75" customHeight="1">
      <c r="E369" s="145"/>
    </row>
    <row r="370" ht="15.75" customHeight="1">
      <c r="E370" s="145"/>
    </row>
    <row r="371" ht="15.75" customHeight="1">
      <c r="E371" s="145"/>
    </row>
    <row r="372" ht="15.75" customHeight="1">
      <c r="E372" s="145"/>
    </row>
    <row r="373" ht="15.75" customHeight="1">
      <c r="E373" s="145"/>
    </row>
    <row r="374" ht="15.75" customHeight="1">
      <c r="E374" s="145"/>
    </row>
    <row r="375" ht="15.75" customHeight="1">
      <c r="E375" s="145"/>
    </row>
    <row r="376" ht="15.75" customHeight="1">
      <c r="E376" s="145"/>
    </row>
    <row r="377" ht="15.75" customHeight="1">
      <c r="E377" s="145"/>
    </row>
    <row r="378" ht="15.75" customHeight="1">
      <c r="E378" s="145"/>
    </row>
    <row r="379" ht="15.75" customHeight="1">
      <c r="E379" s="145"/>
    </row>
    <row r="380" ht="15.75" customHeight="1">
      <c r="E380" s="145"/>
    </row>
    <row r="381" ht="15.75" customHeight="1">
      <c r="E381" s="145"/>
    </row>
    <row r="382" ht="15.75" customHeight="1">
      <c r="E382" s="145"/>
    </row>
    <row r="383" ht="15.75" customHeight="1">
      <c r="E383" s="145"/>
    </row>
    <row r="384" ht="15.75" customHeight="1">
      <c r="E384" s="145"/>
    </row>
    <row r="385" ht="15.75" customHeight="1">
      <c r="E385" s="145"/>
    </row>
    <row r="386" ht="15.75" customHeight="1">
      <c r="E386" s="145"/>
    </row>
    <row r="387" ht="15.75" customHeight="1">
      <c r="E387" s="145"/>
    </row>
    <row r="388" ht="15.75" customHeight="1">
      <c r="E388" s="145"/>
    </row>
    <row r="389" ht="15.75" customHeight="1">
      <c r="E389" s="145"/>
    </row>
    <row r="390" ht="15.75" customHeight="1">
      <c r="E390" s="145"/>
    </row>
    <row r="391" ht="15.75" customHeight="1">
      <c r="E391" s="145"/>
    </row>
    <row r="392" ht="15.75" customHeight="1">
      <c r="E392" s="145"/>
    </row>
    <row r="393" ht="15.75" customHeight="1">
      <c r="E393" s="145"/>
    </row>
    <row r="394" ht="15.75" customHeight="1">
      <c r="E394" s="145"/>
    </row>
    <row r="395" ht="15.75" customHeight="1">
      <c r="E395" s="145"/>
    </row>
    <row r="396" ht="15.75" customHeight="1">
      <c r="E396" s="145"/>
    </row>
    <row r="397" ht="15.75" customHeight="1">
      <c r="E397" s="145"/>
    </row>
    <row r="398" ht="15.75" customHeight="1">
      <c r="E398" s="145"/>
    </row>
    <row r="399" ht="15.75" customHeight="1">
      <c r="E399" s="145"/>
    </row>
    <row r="400" ht="15.75" customHeight="1">
      <c r="E400" s="145"/>
    </row>
    <row r="401" ht="15.75" customHeight="1">
      <c r="E401" s="145"/>
    </row>
    <row r="402" ht="15.75" customHeight="1">
      <c r="E402" s="145"/>
    </row>
    <row r="403" ht="15.75" customHeight="1">
      <c r="E403" s="145"/>
    </row>
    <row r="404" ht="15.75" customHeight="1">
      <c r="E404" s="145"/>
    </row>
    <row r="405" ht="15.75" customHeight="1">
      <c r="E405" s="145"/>
    </row>
    <row r="406" ht="15.75" customHeight="1">
      <c r="E406" s="145"/>
    </row>
    <row r="407" ht="15.75" customHeight="1">
      <c r="E407" s="145"/>
    </row>
    <row r="408" ht="15.75" customHeight="1">
      <c r="E408" s="145"/>
    </row>
    <row r="409" ht="15.75" customHeight="1">
      <c r="E409" s="145"/>
    </row>
    <row r="410" ht="15.75" customHeight="1">
      <c r="E410" s="145"/>
    </row>
    <row r="411" ht="15.75" customHeight="1">
      <c r="E411" s="145"/>
    </row>
    <row r="412" ht="15.75" customHeight="1">
      <c r="E412" s="145"/>
    </row>
    <row r="413" ht="15.75" customHeight="1">
      <c r="E413" s="145"/>
    </row>
    <row r="414" ht="15.75" customHeight="1">
      <c r="E414" s="145"/>
    </row>
    <row r="415" ht="15.75" customHeight="1">
      <c r="E415" s="145"/>
    </row>
    <row r="416" ht="15.75" customHeight="1">
      <c r="E416" s="145"/>
    </row>
    <row r="417" ht="15.75" customHeight="1">
      <c r="E417" s="145"/>
    </row>
    <row r="418" ht="15.75" customHeight="1">
      <c r="E418" s="145"/>
    </row>
    <row r="419" ht="15.75" customHeight="1">
      <c r="E419" s="145"/>
    </row>
    <row r="420" ht="15.75" customHeight="1">
      <c r="E420" s="145"/>
    </row>
    <row r="421" ht="15.75" customHeight="1">
      <c r="E421" s="145"/>
    </row>
    <row r="422" ht="15.75" customHeight="1">
      <c r="E422" s="145"/>
    </row>
    <row r="423" ht="15.75" customHeight="1">
      <c r="E423" s="145"/>
    </row>
    <row r="424" ht="15.75" customHeight="1">
      <c r="E424" s="145"/>
    </row>
    <row r="425" ht="15.75" customHeight="1">
      <c r="E425" s="145"/>
    </row>
    <row r="426" ht="15.75" customHeight="1">
      <c r="E426" s="145"/>
    </row>
    <row r="427" ht="15.75" customHeight="1">
      <c r="E427" s="145"/>
    </row>
    <row r="428" ht="15.75" customHeight="1">
      <c r="E428" s="145"/>
    </row>
    <row r="429" ht="15.75" customHeight="1">
      <c r="E429" s="145"/>
    </row>
    <row r="430" ht="15.75" customHeight="1">
      <c r="E430" s="145"/>
    </row>
    <row r="431" ht="15.75" customHeight="1">
      <c r="E431" s="145"/>
    </row>
    <row r="432" ht="15.75" customHeight="1">
      <c r="E432" s="145"/>
    </row>
    <row r="433" ht="15.75" customHeight="1">
      <c r="E433" s="145"/>
    </row>
    <row r="434" ht="15.75" customHeight="1">
      <c r="E434" s="145"/>
    </row>
    <row r="435" ht="15.75" customHeight="1">
      <c r="E435" s="145"/>
    </row>
    <row r="436" ht="15.75" customHeight="1">
      <c r="E436" s="145"/>
    </row>
    <row r="437" ht="15.75" customHeight="1">
      <c r="E437" s="145"/>
    </row>
    <row r="438" ht="15.75" customHeight="1">
      <c r="E438" s="145"/>
    </row>
    <row r="439" ht="15.75" customHeight="1">
      <c r="E439" s="145"/>
    </row>
    <row r="440" ht="15.75" customHeight="1">
      <c r="E440" s="145"/>
    </row>
    <row r="441" ht="15.75" customHeight="1">
      <c r="E441" s="145"/>
    </row>
    <row r="442" ht="15.75" customHeight="1">
      <c r="E442" s="145"/>
    </row>
    <row r="443" ht="15.75" customHeight="1">
      <c r="E443" s="145"/>
    </row>
    <row r="444" ht="15.75" customHeight="1">
      <c r="E444" s="145"/>
    </row>
    <row r="445" ht="15.75" customHeight="1">
      <c r="E445" s="145"/>
    </row>
    <row r="446" ht="15.75" customHeight="1">
      <c r="E446" s="145"/>
    </row>
    <row r="447" ht="15.75" customHeight="1">
      <c r="E447" s="145"/>
    </row>
    <row r="448" ht="15.75" customHeight="1">
      <c r="E448" s="145"/>
    </row>
    <row r="449" ht="15.75" customHeight="1">
      <c r="E449" s="145"/>
    </row>
    <row r="450" ht="15.75" customHeight="1">
      <c r="E450" s="145"/>
    </row>
    <row r="451" ht="15.75" customHeight="1">
      <c r="E451" s="145"/>
    </row>
    <row r="452" ht="15.75" customHeight="1">
      <c r="E452" s="145"/>
    </row>
    <row r="453" ht="15.75" customHeight="1">
      <c r="E453" s="145"/>
    </row>
    <row r="454" ht="15.75" customHeight="1">
      <c r="E454" s="145"/>
    </row>
    <row r="455" ht="15.75" customHeight="1">
      <c r="E455" s="145"/>
    </row>
    <row r="456" ht="15.75" customHeight="1">
      <c r="E456" s="145"/>
    </row>
    <row r="457" ht="15.75" customHeight="1">
      <c r="E457" s="145"/>
    </row>
    <row r="458" ht="15.75" customHeight="1">
      <c r="E458" s="145"/>
    </row>
    <row r="459" ht="15.75" customHeight="1">
      <c r="E459" s="145"/>
    </row>
    <row r="460" ht="15.75" customHeight="1">
      <c r="E460" s="145"/>
    </row>
    <row r="461" ht="15.75" customHeight="1">
      <c r="E461" s="145"/>
    </row>
    <row r="462" ht="15.75" customHeight="1">
      <c r="E462" s="145"/>
    </row>
    <row r="463" ht="15.75" customHeight="1">
      <c r="E463" s="145"/>
    </row>
    <row r="464" ht="15.75" customHeight="1">
      <c r="E464" s="145"/>
    </row>
    <row r="465" ht="15.75" customHeight="1">
      <c r="E465" s="145"/>
    </row>
    <row r="466" ht="15.75" customHeight="1">
      <c r="E466" s="145"/>
    </row>
    <row r="467" ht="15.75" customHeight="1">
      <c r="E467" s="145"/>
    </row>
    <row r="468" ht="15.75" customHeight="1">
      <c r="E468" s="145"/>
    </row>
    <row r="469" ht="15.75" customHeight="1">
      <c r="E469" s="145"/>
    </row>
    <row r="470" ht="15.75" customHeight="1">
      <c r="E470" s="145"/>
    </row>
    <row r="471" ht="15.75" customHeight="1">
      <c r="E471" s="145"/>
    </row>
    <row r="472" ht="15.75" customHeight="1">
      <c r="E472" s="145"/>
    </row>
    <row r="473" ht="15.75" customHeight="1">
      <c r="E473" s="145"/>
    </row>
    <row r="474" ht="15.75" customHeight="1">
      <c r="E474" s="145"/>
    </row>
    <row r="475" ht="15.75" customHeight="1">
      <c r="E475" s="145"/>
    </row>
    <row r="476" ht="15.75" customHeight="1">
      <c r="E476" s="145"/>
    </row>
    <row r="477" ht="15.75" customHeight="1">
      <c r="E477" s="145"/>
    </row>
    <row r="478" ht="15.75" customHeight="1">
      <c r="E478" s="145"/>
    </row>
    <row r="479" ht="15.75" customHeight="1">
      <c r="E479" s="145"/>
    </row>
    <row r="480" ht="15.75" customHeight="1">
      <c r="E480" s="145"/>
    </row>
    <row r="481" ht="15.75" customHeight="1">
      <c r="E481" s="145"/>
    </row>
    <row r="482" ht="15.75" customHeight="1">
      <c r="E482" s="145"/>
    </row>
    <row r="483" ht="15.75" customHeight="1">
      <c r="E483" s="145"/>
    </row>
    <row r="484" ht="15.75" customHeight="1">
      <c r="E484" s="145"/>
    </row>
    <row r="485" ht="15.75" customHeight="1">
      <c r="E485" s="145"/>
    </row>
    <row r="486" ht="15.75" customHeight="1">
      <c r="E486" s="145"/>
    </row>
    <row r="487" ht="15.75" customHeight="1">
      <c r="E487" s="145"/>
    </row>
    <row r="488" ht="15.75" customHeight="1">
      <c r="E488" s="145"/>
    </row>
    <row r="489" ht="15.75" customHeight="1">
      <c r="E489" s="145"/>
    </row>
    <row r="490" ht="15.75" customHeight="1">
      <c r="E490" s="145"/>
    </row>
    <row r="491" ht="15.75" customHeight="1">
      <c r="E491" s="145"/>
    </row>
    <row r="492" ht="15.75" customHeight="1">
      <c r="E492" s="145"/>
    </row>
    <row r="493" ht="15.75" customHeight="1">
      <c r="E493" s="145"/>
    </row>
    <row r="494" ht="15.75" customHeight="1">
      <c r="E494" s="145"/>
    </row>
    <row r="495" ht="15.75" customHeight="1">
      <c r="E495" s="145"/>
    </row>
    <row r="496" ht="15.75" customHeight="1">
      <c r="E496" s="145"/>
    </row>
    <row r="497" ht="15.75" customHeight="1">
      <c r="E497" s="145"/>
    </row>
    <row r="498" ht="15.75" customHeight="1">
      <c r="E498" s="145"/>
    </row>
    <row r="499" ht="15.75" customHeight="1">
      <c r="E499" s="145"/>
    </row>
    <row r="500" ht="15.75" customHeight="1">
      <c r="E500" s="145"/>
    </row>
    <row r="501" ht="15.75" customHeight="1">
      <c r="E501" s="145"/>
    </row>
    <row r="502" ht="15.75" customHeight="1">
      <c r="E502" s="145"/>
    </row>
    <row r="503" ht="15.75" customHeight="1">
      <c r="E503" s="145"/>
    </row>
    <row r="504" ht="15.75" customHeight="1">
      <c r="E504" s="145"/>
    </row>
    <row r="505" ht="15.75" customHeight="1">
      <c r="E505" s="145"/>
    </row>
    <row r="506" ht="15.75" customHeight="1">
      <c r="E506" s="145"/>
    </row>
    <row r="507" ht="15.75" customHeight="1">
      <c r="E507" s="145"/>
    </row>
    <row r="508" ht="15.75" customHeight="1">
      <c r="E508" s="145"/>
    </row>
    <row r="509" ht="15.75" customHeight="1">
      <c r="E509" s="145"/>
    </row>
    <row r="510" ht="15.75" customHeight="1">
      <c r="E510" s="145"/>
    </row>
    <row r="511" ht="15.75" customHeight="1">
      <c r="E511" s="145"/>
    </row>
    <row r="512" ht="15.75" customHeight="1">
      <c r="E512" s="145"/>
    </row>
    <row r="513" ht="15.75" customHeight="1">
      <c r="E513" s="145"/>
    </row>
    <row r="514" ht="15.75" customHeight="1">
      <c r="E514" s="145"/>
    </row>
    <row r="515" ht="15.75" customHeight="1">
      <c r="E515" s="145"/>
    </row>
    <row r="516" ht="15.75" customHeight="1">
      <c r="E516" s="145"/>
    </row>
    <row r="517" ht="15.75" customHeight="1">
      <c r="E517" s="145"/>
    </row>
    <row r="518" ht="15.75" customHeight="1">
      <c r="E518" s="145"/>
    </row>
    <row r="519" ht="15.75" customHeight="1">
      <c r="E519" s="145"/>
    </row>
    <row r="520" ht="15.75" customHeight="1">
      <c r="E520" s="145"/>
    </row>
    <row r="521" ht="15.75" customHeight="1">
      <c r="E521" s="145"/>
    </row>
    <row r="522" ht="15.75" customHeight="1">
      <c r="E522" s="145"/>
    </row>
    <row r="523" ht="15.75" customHeight="1">
      <c r="E523" s="145"/>
    </row>
    <row r="524" ht="15.75" customHeight="1">
      <c r="E524" s="145"/>
    </row>
    <row r="525" ht="15.75" customHeight="1">
      <c r="E525" s="145"/>
    </row>
    <row r="526" ht="15.75" customHeight="1">
      <c r="E526" s="145"/>
    </row>
    <row r="527" ht="15.75" customHeight="1">
      <c r="E527" s="145"/>
    </row>
    <row r="528" ht="15.75" customHeight="1">
      <c r="E528" s="145"/>
    </row>
    <row r="529" ht="15.75" customHeight="1">
      <c r="E529" s="145"/>
    </row>
    <row r="530" ht="15.75" customHeight="1">
      <c r="E530" s="145"/>
    </row>
    <row r="531" ht="15.75" customHeight="1">
      <c r="E531" s="145"/>
    </row>
    <row r="532" ht="15.75" customHeight="1">
      <c r="E532" s="145"/>
    </row>
    <row r="533" ht="15.75" customHeight="1">
      <c r="E533" s="145"/>
    </row>
    <row r="534" ht="15.75" customHeight="1">
      <c r="E534" s="145"/>
    </row>
    <row r="535" ht="15.75" customHeight="1">
      <c r="E535" s="145"/>
    </row>
    <row r="536" ht="15.75" customHeight="1">
      <c r="E536" s="145"/>
    </row>
    <row r="537" ht="15.75" customHeight="1">
      <c r="E537" s="145"/>
    </row>
    <row r="538" ht="15.75" customHeight="1">
      <c r="E538" s="145"/>
    </row>
    <row r="539" ht="15.75" customHeight="1">
      <c r="E539" s="145"/>
    </row>
    <row r="540" ht="15.75" customHeight="1">
      <c r="E540" s="145"/>
    </row>
    <row r="541" ht="15.75" customHeight="1">
      <c r="E541" s="145"/>
    </row>
    <row r="542" ht="15.75" customHeight="1">
      <c r="E542" s="145"/>
    </row>
    <row r="543" ht="15.75" customHeight="1">
      <c r="E543" s="145"/>
    </row>
    <row r="544" ht="15.75" customHeight="1">
      <c r="E544" s="145"/>
    </row>
    <row r="545" ht="15.75" customHeight="1">
      <c r="E545" s="145"/>
    </row>
    <row r="546" ht="15.75" customHeight="1">
      <c r="E546" s="145"/>
    </row>
    <row r="547" ht="15.75" customHeight="1">
      <c r="E547" s="145"/>
    </row>
    <row r="548" ht="15.75" customHeight="1">
      <c r="E548" s="145"/>
    </row>
    <row r="549" ht="15.75" customHeight="1">
      <c r="E549" s="145"/>
    </row>
    <row r="550" ht="15.75" customHeight="1">
      <c r="E550" s="145"/>
    </row>
    <row r="551" ht="15.75" customHeight="1">
      <c r="E551" s="145"/>
    </row>
    <row r="552" ht="15.75" customHeight="1">
      <c r="E552" s="145"/>
    </row>
    <row r="553" ht="15.75" customHeight="1">
      <c r="E553" s="145"/>
    </row>
    <row r="554" ht="15.75" customHeight="1">
      <c r="E554" s="145"/>
    </row>
    <row r="555" ht="15.75" customHeight="1">
      <c r="E555" s="145"/>
    </row>
    <row r="556" ht="15.75" customHeight="1">
      <c r="E556" s="145"/>
    </row>
    <row r="557" ht="15.75" customHeight="1">
      <c r="E557" s="145"/>
    </row>
    <row r="558" ht="15.75" customHeight="1">
      <c r="E558" s="145"/>
    </row>
    <row r="559" ht="15.75" customHeight="1">
      <c r="E559" s="145"/>
    </row>
    <row r="560" ht="15.75" customHeight="1">
      <c r="E560" s="145"/>
    </row>
    <row r="561" ht="15.75" customHeight="1">
      <c r="E561" s="145"/>
    </row>
    <row r="562" ht="15.75" customHeight="1">
      <c r="E562" s="145"/>
    </row>
    <row r="563" ht="15.75" customHeight="1">
      <c r="E563" s="145"/>
    </row>
    <row r="564" ht="15.75" customHeight="1">
      <c r="E564" s="145"/>
    </row>
    <row r="565" ht="15.75" customHeight="1">
      <c r="E565" s="145"/>
    </row>
    <row r="566" ht="15.75" customHeight="1">
      <c r="E566" s="145"/>
    </row>
    <row r="567" ht="15.75" customHeight="1">
      <c r="E567" s="145"/>
    </row>
    <row r="568" ht="15.75" customHeight="1">
      <c r="E568" s="145"/>
    </row>
    <row r="569" ht="15.75" customHeight="1">
      <c r="E569" s="145"/>
    </row>
    <row r="570" ht="15.75" customHeight="1">
      <c r="E570" s="145"/>
    </row>
    <row r="571" ht="15.75" customHeight="1">
      <c r="E571" s="145"/>
    </row>
    <row r="572" ht="15.75" customHeight="1">
      <c r="E572" s="145"/>
    </row>
    <row r="573" ht="15.75" customHeight="1">
      <c r="E573" s="145"/>
    </row>
    <row r="574" ht="15.75" customHeight="1">
      <c r="E574" s="145"/>
    </row>
    <row r="575" ht="15.75" customHeight="1">
      <c r="E575" s="145"/>
    </row>
    <row r="576" ht="15.75" customHeight="1">
      <c r="E576" s="145"/>
    </row>
    <row r="577" ht="15.75" customHeight="1">
      <c r="E577" s="145"/>
    </row>
    <row r="578" ht="15.75" customHeight="1">
      <c r="E578" s="145"/>
    </row>
    <row r="579" ht="15.75" customHeight="1">
      <c r="E579" s="145"/>
    </row>
    <row r="580" ht="15.75" customHeight="1">
      <c r="E580" s="145"/>
    </row>
    <row r="581" ht="15.75" customHeight="1">
      <c r="E581" s="145"/>
    </row>
    <row r="582" ht="15.75" customHeight="1">
      <c r="E582" s="145"/>
    </row>
    <row r="583" ht="15.75" customHeight="1">
      <c r="E583" s="145"/>
    </row>
    <row r="584" ht="15.75" customHeight="1">
      <c r="E584" s="145"/>
    </row>
    <row r="585" ht="15.75" customHeight="1">
      <c r="E585" s="145"/>
    </row>
    <row r="586" ht="15.75" customHeight="1">
      <c r="E586" s="145"/>
    </row>
    <row r="587" ht="15.75" customHeight="1">
      <c r="E587" s="145"/>
    </row>
    <row r="588" ht="15.75" customHeight="1">
      <c r="E588" s="145"/>
    </row>
    <row r="589" ht="15.75" customHeight="1">
      <c r="E589" s="145"/>
    </row>
    <row r="590" ht="15.75" customHeight="1">
      <c r="E590" s="145"/>
    </row>
    <row r="591" ht="15.75" customHeight="1">
      <c r="E591" s="145"/>
    </row>
    <row r="592" ht="15.75" customHeight="1">
      <c r="E592" s="145"/>
    </row>
    <row r="593" ht="15.75" customHeight="1">
      <c r="E593" s="145"/>
    </row>
    <row r="594" ht="15.75" customHeight="1">
      <c r="E594" s="145"/>
    </row>
    <row r="595" ht="15.75" customHeight="1">
      <c r="E595" s="145"/>
    </row>
    <row r="596" ht="15.75" customHeight="1">
      <c r="E596" s="145"/>
    </row>
    <row r="597" ht="15.75" customHeight="1">
      <c r="E597" s="145"/>
    </row>
    <row r="598" ht="15.75" customHeight="1">
      <c r="E598" s="145"/>
    </row>
    <row r="599" ht="15.75" customHeight="1">
      <c r="E599" s="145"/>
    </row>
    <row r="600" ht="15.75" customHeight="1">
      <c r="E600" s="145"/>
    </row>
    <row r="601" ht="15.75" customHeight="1">
      <c r="E601" s="145"/>
    </row>
    <row r="602" ht="15.75" customHeight="1">
      <c r="E602" s="145"/>
    </row>
    <row r="603" ht="15.75" customHeight="1">
      <c r="E603" s="145"/>
    </row>
    <row r="604" ht="15.75" customHeight="1">
      <c r="E604" s="145"/>
    </row>
    <row r="605" ht="15.75" customHeight="1">
      <c r="E605" s="145"/>
    </row>
    <row r="606" ht="15.75" customHeight="1">
      <c r="E606" s="145"/>
    </row>
    <row r="607" ht="15.75" customHeight="1">
      <c r="E607" s="145"/>
    </row>
    <row r="608" ht="15.75" customHeight="1">
      <c r="E608" s="145"/>
    </row>
    <row r="609" ht="15.75" customHeight="1">
      <c r="E609" s="145"/>
    </row>
    <row r="610" ht="15.75" customHeight="1">
      <c r="E610" s="145"/>
    </row>
    <row r="611" ht="15.75" customHeight="1">
      <c r="E611" s="145"/>
    </row>
    <row r="612" ht="15.75" customHeight="1">
      <c r="E612" s="145"/>
    </row>
    <row r="613" ht="15.75" customHeight="1">
      <c r="E613" s="145"/>
    </row>
    <row r="614" ht="15.75" customHeight="1">
      <c r="E614" s="145"/>
    </row>
    <row r="615" ht="15.75" customHeight="1">
      <c r="E615" s="145"/>
    </row>
    <row r="616" ht="15.75" customHeight="1">
      <c r="E616" s="145"/>
    </row>
    <row r="617" ht="15.75" customHeight="1">
      <c r="E617" s="145"/>
    </row>
    <row r="618" ht="15.75" customHeight="1">
      <c r="E618" s="145"/>
    </row>
    <row r="619" ht="15.75" customHeight="1">
      <c r="E619" s="145"/>
    </row>
    <row r="620" ht="15.75" customHeight="1">
      <c r="E620" s="145"/>
    </row>
    <row r="621" ht="15.75" customHeight="1">
      <c r="E621" s="145"/>
    </row>
    <row r="622" ht="15.75" customHeight="1">
      <c r="E622" s="145"/>
    </row>
    <row r="623" ht="15.75" customHeight="1">
      <c r="E623" s="145"/>
    </row>
    <row r="624" ht="15.75" customHeight="1">
      <c r="E624" s="145"/>
    </row>
    <row r="625" ht="15.75" customHeight="1">
      <c r="E625" s="145"/>
    </row>
    <row r="626" ht="15.75" customHeight="1">
      <c r="E626" s="145"/>
    </row>
    <row r="627" ht="15.75" customHeight="1">
      <c r="E627" s="145"/>
    </row>
    <row r="628" ht="15.75" customHeight="1">
      <c r="E628" s="145"/>
    </row>
    <row r="629" ht="15.75" customHeight="1">
      <c r="E629" s="145"/>
    </row>
    <row r="630" ht="15.75" customHeight="1">
      <c r="E630" s="145"/>
    </row>
    <row r="631" ht="15.75" customHeight="1">
      <c r="E631" s="145"/>
    </row>
    <row r="632" ht="15.75" customHeight="1">
      <c r="E632" s="145"/>
    </row>
    <row r="633" ht="15.75" customHeight="1">
      <c r="E633" s="145"/>
    </row>
    <row r="634" ht="15.75" customHeight="1">
      <c r="E634" s="145"/>
    </row>
    <row r="635" ht="15.75" customHeight="1">
      <c r="E635" s="145"/>
    </row>
    <row r="636" ht="15.75" customHeight="1">
      <c r="E636" s="145"/>
    </row>
    <row r="637" ht="15.75" customHeight="1">
      <c r="E637" s="145"/>
    </row>
    <row r="638" ht="15.75" customHeight="1">
      <c r="E638" s="145"/>
    </row>
    <row r="639" ht="15.75" customHeight="1">
      <c r="E639" s="145"/>
    </row>
    <row r="640" ht="15.75" customHeight="1">
      <c r="E640" s="145"/>
    </row>
    <row r="641" ht="15.75" customHeight="1">
      <c r="E641" s="145"/>
    </row>
    <row r="642" ht="15.75" customHeight="1">
      <c r="E642" s="145"/>
    </row>
    <row r="643" ht="15.75" customHeight="1">
      <c r="E643" s="145"/>
    </row>
    <row r="644" ht="15.75" customHeight="1">
      <c r="E644" s="145"/>
    </row>
    <row r="645" ht="15.75" customHeight="1">
      <c r="E645" s="145"/>
    </row>
    <row r="646" ht="15.75" customHeight="1">
      <c r="E646" s="145"/>
    </row>
    <row r="647" ht="15.75" customHeight="1">
      <c r="E647" s="145"/>
    </row>
    <row r="648" ht="15.75" customHeight="1">
      <c r="E648" s="145"/>
    </row>
    <row r="649" ht="15.75" customHeight="1">
      <c r="E649" s="145"/>
    </row>
    <row r="650" ht="15.75" customHeight="1">
      <c r="E650" s="145"/>
    </row>
    <row r="651" ht="15.75" customHeight="1">
      <c r="E651" s="145"/>
    </row>
    <row r="652" ht="15.75" customHeight="1">
      <c r="E652" s="145"/>
    </row>
    <row r="653" ht="15.75" customHeight="1">
      <c r="E653" s="145"/>
    </row>
    <row r="654" ht="15.75" customHeight="1">
      <c r="E654" s="145"/>
    </row>
    <row r="655" ht="15.75" customHeight="1">
      <c r="E655" s="145"/>
    </row>
    <row r="656" ht="15.75" customHeight="1">
      <c r="E656" s="145"/>
    </row>
    <row r="657" ht="15.75" customHeight="1">
      <c r="E657" s="145"/>
    </row>
    <row r="658" ht="15.75" customHeight="1">
      <c r="E658" s="145"/>
    </row>
    <row r="659" ht="15.75" customHeight="1">
      <c r="E659" s="145"/>
    </row>
    <row r="660" ht="15.75" customHeight="1">
      <c r="E660" s="145"/>
    </row>
    <row r="661" ht="15.75" customHeight="1">
      <c r="E661" s="145"/>
    </row>
    <row r="662" ht="15.75" customHeight="1">
      <c r="E662" s="145"/>
    </row>
    <row r="663" ht="15.75" customHeight="1">
      <c r="E663" s="145"/>
    </row>
    <row r="664" ht="15.75" customHeight="1">
      <c r="E664" s="145"/>
    </row>
    <row r="665" ht="15.75" customHeight="1">
      <c r="E665" s="145"/>
    </row>
    <row r="666" ht="15.75" customHeight="1">
      <c r="E666" s="145"/>
    </row>
    <row r="667" ht="15.75" customHeight="1">
      <c r="E667" s="145"/>
    </row>
    <row r="668" ht="15.75" customHeight="1">
      <c r="E668" s="145"/>
    </row>
    <row r="669" ht="15.75" customHeight="1">
      <c r="E669" s="145"/>
    </row>
    <row r="670" ht="15.75" customHeight="1">
      <c r="E670" s="145"/>
    </row>
    <row r="671" ht="15.75" customHeight="1">
      <c r="E671" s="145"/>
    </row>
    <row r="672" ht="15.75" customHeight="1">
      <c r="E672" s="145"/>
    </row>
    <row r="673" ht="15.75" customHeight="1">
      <c r="E673" s="145"/>
    </row>
    <row r="674" ht="15.75" customHeight="1">
      <c r="E674" s="145"/>
    </row>
    <row r="675" ht="15.75" customHeight="1">
      <c r="E675" s="145"/>
    </row>
    <row r="676" ht="15.75" customHeight="1">
      <c r="E676" s="145"/>
    </row>
    <row r="677" ht="15.75" customHeight="1">
      <c r="E677" s="145"/>
    </row>
    <row r="678" ht="15.75" customHeight="1">
      <c r="E678" s="145"/>
    </row>
    <row r="679" ht="15.75" customHeight="1">
      <c r="E679" s="145"/>
    </row>
    <row r="680" ht="15.75" customHeight="1">
      <c r="E680" s="145"/>
    </row>
    <row r="681" ht="15.75" customHeight="1">
      <c r="E681" s="145"/>
    </row>
    <row r="682" ht="15.75" customHeight="1">
      <c r="E682" s="145"/>
    </row>
    <row r="683" ht="15.75" customHeight="1">
      <c r="E683" s="145"/>
    </row>
    <row r="684" ht="15.75" customHeight="1">
      <c r="E684" s="145"/>
    </row>
    <row r="685" ht="15.75" customHeight="1">
      <c r="E685" s="145"/>
    </row>
    <row r="686" ht="15.75" customHeight="1">
      <c r="E686" s="145"/>
    </row>
    <row r="687" ht="15.75" customHeight="1">
      <c r="E687" s="145"/>
    </row>
    <row r="688" ht="15.75" customHeight="1">
      <c r="E688" s="145"/>
    </row>
    <row r="689" ht="15.75" customHeight="1">
      <c r="E689" s="145"/>
    </row>
    <row r="690" ht="15.75" customHeight="1">
      <c r="E690" s="145"/>
    </row>
    <row r="691" ht="15.75" customHeight="1">
      <c r="E691" s="145"/>
    </row>
    <row r="692" ht="15.75" customHeight="1">
      <c r="E692" s="145"/>
    </row>
    <row r="693" ht="15.75" customHeight="1">
      <c r="E693" s="145"/>
    </row>
    <row r="694" ht="15.75" customHeight="1">
      <c r="E694" s="145"/>
    </row>
    <row r="695" ht="15.75" customHeight="1">
      <c r="E695" s="145"/>
    </row>
    <row r="696" ht="15.75" customHeight="1">
      <c r="E696" s="145"/>
    </row>
    <row r="697" ht="15.75" customHeight="1">
      <c r="E697" s="145"/>
    </row>
    <row r="698" ht="15.75" customHeight="1">
      <c r="E698" s="145"/>
    </row>
    <row r="699" ht="15.75" customHeight="1">
      <c r="E699" s="145"/>
    </row>
    <row r="700" ht="15.75" customHeight="1">
      <c r="E700" s="145"/>
    </row>
    <row r="701" ht="15.75" customHeight="1">
      <c r="E701" s="145"/>
    </row>
    <row r="702" ht="15.75" customHeight="1">
      <c r="E702" s="145"/>
    </row>
    <row r="703" ht="15.75" customHeight="1">
      <c r="E703" s="145"/>
    </row>
    <row r="704" ht="15.75" customHeight="1">
      <c r="E704" s="145"/>
    </row>
    <row r="705" ht="15.75" customHeight="1">
      <c r="E705" s="145"/>
    </row>
    <row r="706" ht="15.75" customHeight="1">
      <c r="E706" s="145"/>
    </row>
    <row r="707" ht="15.75" customHeight="1">
      <c r="E707" s="145"/>
    </row>
    <row r="708" ht="15.75" customHeight="1">
      <c r="E708" s="145"/>
    </row>
    <row r="709" ht="15.75" customHeight="1">
      <c r="E709" s="145"/>
    </row>
    <row r="710" ht="15.75" customHeight="1">
      <c r="E710" s="145"/>
    </row>
    <row r="711" ht="15.75" customHeight="1">
      <c r="E711" s="145"/>
    </row>
    <row r="712" ht="15.75" customHeight="1">
      <c r="E712" s="145"/>
    </row>
    <row r="713" ht="15.75" customHeight="1">
      <c r="E713" s="145"/>
    </row>
    <row r="714" ht="15.75" customHeight="1">
      <c r="E714" s="145"/>
    </row>
    <row r="715" ht="15.75" customHeight="1">
      <c r="E715" s="145"/>
    </row>
    <row r="716" ht="15.75" customHeight="1">
      <c r="E716" s="145"/>
    </row>
    <row r="717" ht="15.75" customHeight="1">
      <c r="E717" s="145"/>
    </row>
    <row r="718" ht="15.75" customHeight="1">
      <c r="E718" s="145"/>
    </row>
    <row r="719" ht="15.75" customHeight="1">
      <c r="E719" s="145"/>
    </row>
    <row r="720" ht="15.75" customHeight="1">
      <c r="E720" s="145"/>
    </row>
    <row r="721" ht="15.75" customHeight="1">
      <c r="E721" s="145"/>
    </row>
    <row r="722" ht="15.75" customHeight="1">
      <c r="E722" s="145"/>
    </row>
    <row r="723" ht="15.75" customHeight="1">
      <c r="E723" s="145"/>
    </row>
    <row r="724" ht="15.75" customHeight="1">
      <c r="E724" s="145"/>
    </row>
    <row r="725" ht="15.75" customHeight="1">
      <c r="E725" s="145"/>
    </row>
    <row r="726" ht="15.75" customHeight="1">
      <c r="E726" s="145"/>
    </row>
    <row r="727" ht="15.75" customHeight="1">
      <c r="E727" s="145"/>
    </row>
    <row r="728" ht="15.75" customHeight="1">
      <c r="E728" s="145"/>
    </row>
    <row r="729" ht="15.75" customHeight="1">
      <c r="E729" s="145"/>
    </row>
    <row r="730" ht="15.75" customHeight="1">
      <c r="E730" s="145"/>
    </row>
    <row r="731" ht="15.75" customHeight="1">
      <c r="E731" s="145"/>
    </row>
    <row r="732" ht="15.75" customHeight="1">
      <c r="E732" s="145"/>
    </row>
    <row r="733" ht="15.75" customHeight="1">
      <c r="E733" s="145"/>
    </row>
    <row r="734" ht="15.75" customHeight="1">
      <c r="E734" s="145"/>
    </row>
    <row r="735" ht="15.75" customHeight="1">
      <c r="E735" s="145"/>
    </row>
    <row r="736" ht="15.75" customHeight="1">
      <c r="E736" s="145"/>
    </row>
    <row r="737" ht="15.75" customHeight="1">
      <c r="E737" s="145"/>
    </row>
    <row r="738" ht="15.75" customHeight="1">
      <c r="E738" s="145"/>
    </row>
    <row r="739" ht="15.75" customHeight="1">
      <c r="E739" s="145"/>
    </row>
    <row r="740" ht="15.75" customHeight="1">
      <c r="E740" s="145"/>
    </row>
    <row r="741" ht="15.75" customHeight="1">
      <c r="E741" s="145"/>
    </row>
    <row r="742" ht="15.75" customHeight="1">
      <c r="E742" s="145"/>
    </row>
    <row r="743" ht="15.75" customHeight="1">
      <c r="E743" s="145"/>
    </row>
    <row r="744" ht="15.75" customHeight="1">
      <c r="E744" s="145"/>
    </row>
    <row r="745" ht="15.75" customHeight="1">
      <c r="E745" s="145"/>
    </row>
    <row r="746" ht="15.75" customHeight="1">
      <c r="E746" s="145"/>
    </row>
    <row r="747" ht="15.75" customHeight="1">
      <c r="E747" s="145"/>
    </row>
    <row r="748" ht="15.75" customHeight="1">
      <c r="E748" s="145"/>
    </row>
    <row r="749" ht="15.75" customHeight="1">
      <c r="E749" s="145"/>
    </row>
    <row r="750" ht="15.75" customHeight="1">
      <c r="E750" s="145"/>
    </row>
    <row r="751" ht="15.75" customHeight="1">
      <c r="E751" s="145"/>
    </row>
    <row r="752" ht="15.75" customHeight="1">
      <c r="E752" s="145"/>
    </row>
    <row r="753" ht="15.75" customHeight="1">
      <c r="E753" s="145"/>
    </row>
    <row r="754" ht="15.75" customHeight="1">
      <c r="E754" s="145"/>
    </row>
    <row r="755" ht="15.75" customHeight="1">
      <c r="E755" s="145"/>
    </row>
    <row r="756" ht="15.75" customHeight="1">
      <c r="E756" s="145"/>
    </row>
    <row r="757" ht="15.75" customHeight="1">
      <c r="E757" s="145"/>
    </row>
    <row r="758" ht="15.75" customHeight="1">
      <c r="E758" s="145"/>
    </row>
    <row r="759" ht="15.75" customHeight="1">
      <c r="E759" s="145"/>
    </row>
    <row r="760" ht="15.75" customHeight="1">
      <c r="E760" s="145"/>
    </row>
    <row r="761" ht="15.75" customHeight="1">
      <c r="E761" s="145"/>
    </row>
    <row r="762" ht="15.75" customHeight="1">
      <c r="E762" s="145"/>
    </row>
    <row r="763" ht="15.75" customHeight="1">
      <c r="E763" s="145"/>
    </row>
    <row r="764" ht="15.75" customHeight="1">
      <c r="E764" s="145"/>
    </row>
    <row r="765" ht="15.75" customHeight="1">
      <c r="E765" s="145"/>
    </row>
    <row r="766" ht="15.75" customHeight="1">
      <c r="E766" s="145"/>
    </row>
    <row r="767" ht="15.75" customHeight="1">
      <c r="E767" s="145"/>
    </row>
    <row r="768" ht="15.75" customHeight="1">
      <c r="E768" s="145"/>
    </row>
    <row r="769" ht="15.75" customHeight="1">
      <c r="E769" s="145"/>
    </row>
    <row r="770" ht="15.75" customHeight="1">
      <c r="E770" s="145"/>
    </row>
    <row r="771" ht="15.75" customHeight="1">
      <c r="E771" s="145"/>
    </row>
    <row r="772" ht="15.75" customHeight="1">
      <c r="E772" s="145"/>
    </row>
    <row r="773" ht="15.75" customHeight="1">
      <c r="E773" s="145"/>
    </row>
    <row r="774" ht="15.75" customHeight="1">
      <c r="E774" s="145"/>
    </row>
    <row r="775" ht="15.75" customHeight="1">
      <c r="E775" s="145"/>
    </row>
    <row r="776" ht="15.75" customHeight="1">
      <c r="E776" s="145"/>
    </row>
    <row r="777" ht="15.75" customHeight="1">
      <c r="E777" s="145"/>
    </row>
    <row r="778" ht="15.75" customHeight="1">
      <c r="E778" s="145"/>
    </row>
    <row r="779" ht="15.75" customHeight="1">
      <c r="E779" s="145"/>
    </row>
    <row r="780" ht="15.75" customHeight="1">
      <c r="E780" s="145"/>
    </row>
    <row r="781" ht="15.75" customHeight="1">
      <c r="E781" s="145"/>
    </row>
    <row r="782" ht="15.75" customHeight="1">
      <c r="E782" s="145"/>
    </row>
    <row r="783" ht="15.75" customHeight="1">
      <c r="E783" s="145"/>
    </row>
    <row r="784" ht="15.75" customHeight="1">
      <c r="E784" s="145"/>
    </row>
    <row r="785" ht="15.75" customHeight="1">
      <c r="E785" s="145"/>
    </row>
    <row r="786" ht="15.75" customHeight="1">
      <c r="E786" s="145"/>
    </row>
    <row r="787" ht="15.75" customHeight="1">
      <c r="E787" s="145"/>
    </row>
    <row r="788" ht="15.75" customHeight="1">
      <c r="E788" s="145"/>
    </row>
    <row r="789" ht="15.75" customHeight="1">
      <c r="E789" s="145"/>
    </row>
    <row r="790" ht="15.75" customHeight="1">
      <c r="E790" s="145"/>
    </row>
    <row r="791" ht="15.75" customHeight="1">
      <c r="E791" s="145"/>
    </row>
    <row r="792" ht="15.75" customHeight="1">
      <c r="E792" s="145"/>
    </row>
    <row r="793" ht="15.75" customHeight="1">
      <c r="E793" s="145"/>
    </row>
    <row r="794" ht="15.75" customHeight="1">
      <c r="E794" s="145"/>
    </row>
    <row r="795" ht="15.75" customHeight="1">
      <c r="E795" s="145"/>
    </row>
    <row r="796" ht="15.75" customHeight="1">
      <c r="E796" s="145"/>
    </row>
    <row r="797" ht="15.75" customHeight="1">
      <c r="E797" s="145"/>
    </row>
    <row r="798" ht="15.75" customHeight="1">
      <c r="E798" s="145"/>
    </row>
    <row r="799" ht="15.75" customHeight="1">
      <c r="E799" s="145"/>
    </row>
    <row r="800" ht="15.75" customHeight="1">
      <c r="E800" s="145"/>
    </row>
    <row r="801" ht="15.75" customHeight="1">
      <c r="E801" s="145"/>
    </row>
    <row r="802" ht="15.75" customHeight="1">
      <c r="E802" s="145"/>
    </row>
    <row r="803" ht="15.75" customHeight="1">
      <c r="E803" s="145"/>
    </row>
    <row r="804" ht="15.75" customHeight="1">
      <c r="E804" s="145"/>
    </row>
    <row r="805" ht="15.75" customHeight="1">
      <c r="E805" s="145"/>
    </row>
    <row r="806" ht="15.75" customHeight="1">
      <c r="E806" s="145"/>
    </row>
    <row r="807" ht="15.75" customHeight="1">
      <c r="E807" s="145"/>
    </row>
    <row r="808" ht="15.75" customHeight="1">
      <c r="E808" s="145"/>
    </row>
    <row r="809" ht="15.75" customHeight="1">
      <c r="E809" s="145"/>
    </row>
    <row r="810" ht="15.75" customHeight="1">
      <c r="E810" s="145"/>
    </row>
    <row r="811" ht="15.75" customHeight="1">
      <c r="E811" s="145"/>
    </row>
    <row r="812" ht="15.75" customHeight="1">
      <c r="E812" s="145"/>
    </row>
    <row r="813" ht="15.75" customHeight="1">
      <c r="E813" s="145"/>
    </row>
    <row r="814" ht="15.75" customHeight="1">
      <c r="E814" s="145"/>
    </row>
    <row r="815" ht="15.75" customHeight="1">
      <c r="E815" s="145"/>
    </row>
    <row r="816" ht="15.75" customHeight="1">
      <c r="E816" s="145"/>
    </row>
    <row r="817" ht="15.75" customHeight="1">
      <c r="E817" s="145"/>
    </row>
    <row r="818" ht="15.75" customHeight="1">
      <c r="E818" s="145"/>
    </row>
    <row r="819" ht="15.75" customHeight="1">
      <c r="E819" s="145"/>
    </row>
    <row r="820" ht="15.75" customHeight="1">
      <c r="E820" s="145"/>
    </row>
    <row r="821" ht="15.75" customHeight="1">
      <c r="E821" s="145"/>
    </row>
    <row r="822" ht="15.75" customHeight="1">
      <c r="E822" s="145"/>
    </row>
    <row r="823" ht="15.75" customHeight="1">
      <c r="E823" s="145"/>
    </row>
    <row r="824" ht="15.75" customHeight="1">
      <c r="E824" s="145"/>
    </row>
    <row r="825" ht="15.75" customHeight="1">
      <c r="E825" s="145"/>
    </row>
    <row r="826" ht="15.75" customHeight="1">
      <c r="E826" s="145"/>
    </row>
    <row r="827" ht="15.75" customHeight="1">
      <c r="E827" s="145"/>
    </row>
    <row r="828" ht="15.75" customHeight="1">
      <c r="E828" s="145"/>
    </row>
    <row r="829" ht="15.75" customHeight="1">
      <c r="E829" s="145"/>
    </row>
    <row r="830" ht="15.75" customHeight="1">
      <c r="E830" s="145"/>
    </row>
    <row r="831" ht="15.75" customHeight="1">
      <c r="E831" s="145"/>
    </row>
    <row r="832" ht="15.75" customHeight="1">
      <c r="E832" s="145"/>
    </row>
    <row r="833" ht="15.75" customHeight="1">
      <c r="E833" s="145"/>
    </row>
    <row r="834" ht="15.75" customHeight="1">
      <c r="E834" s="145"/>
    </row>
    <row r="835" ht="15.75" customHeight="1">
      <c r="E835" s="145"/>
    </row>
    <row r="836" ht="15.75" customHeight="1">
      <c r="E836" s="145"/>
    </row>
    <row r="837" ht="15.75" customHeight="1">
      <c r="E837" s="145"/>
    </row>
    <row r="838" ht="15.75" customHeight="1">
      <c r="E838" s="145"/>
    </row>
    <row r="839" ht="15.75" customHeight="1">
      <c r="E839" s="145"/>
    </row>
    <row r="840" ht="15.75" customHeight="1">
      <c r="E840" s="145"/>
    </row>
    <row r="841" ht="15.75" customHeight="1">
      <c r="E841" s="145"/>
    </row>
    <row r="842" ht="15.75" customHeight="1">
      <c r="E842" s="145"/>
    </row>
    <row r="843" ht="15.75" customHeight="1">
      <c r="E843" s="145"/>
    </row>
    <row r="844" ht="15.75" customHeight="1">
      <c r="E844" s="145"/>
    </row>
    <row r="845" ht="15.75" customHeight="1">
      <c r="E845" s="145"/>
    </row>
    <row r="846" ht="15.75" customHeight="1">
      <c r="E846" s="145"/>
    </row>
    <row r="847" ht="15.75" customHeight="1">
      <c r="E847" s="145"/>
    </row>
    <row r="848" ht="15.75" customHeight="1">
      <c r="E848" s="145"/>
    </row>
    <row r="849" ht="15.75" customHeight="1">
      <c r="E849" s="145"/>
    </row>
    <row r="850" ht="15.75" customHeight="1">
      <c r="E850" s="145"/>
    </row>
    <row r="851" ht="15.75" customHeight="1">
      <c r="E851" s="145"/>
    </row>
    <row r="852" ht="15.75" customHeight="1">
      <c r="E852" s="145"/>
    </row>
    <row r="853" ht="15.75" customHeight="1">
      <c r="E853" s="145"/>
    </row>
    <row r="854" ht="15.75" customHeight="1">
      <c r="E854" s="145"/>
    </row>
    <row r="855" ht="15.75" customHeight="1">
      <c r="E855" s="145"/>
    </row>
    <row r="856" ht="15.75" customHeight="1">
      <c r="E856" s="145"/>
    </row>
    <row r="857" ht="15.75" customHeight="1">
      <c r="E857" s="145"/>
    </row>
    <row r="858" ht="15.75" customHeight="1">
      <c r="E858" s="145"/>
    </row>
    <row r="859" ht="15.75" customHeight="1">
      <c r="E859" s="145"/>
    </row>
    <row r="860" ht="15.75" customHeight="1">
      <c r="E860" s="145"/>
    </row>
    <row r="861" ht="15.75" customHeight="1">
      <c r="E861" s="145"/>
    </row>
    <row r="862" ht="15.75" customHeight="1">
      <c r="E862" s="145"/>
    </row>
    <row r="863" ht="15.75" customHeight="1">
      <c r="E863" s="145"/>
    </row>
    <row r="864" ht="15.75" customHeight="1">
      <c r="E864" s="145"/>
    </row>
    <row r="865" ht="15.75" customHeight="1">
      <c r="E865" s="145"/>
    </row>
    <row r="866" ht="15.75" customHeight="1">
      <c r="E866" s="145"/>
    </row>
    <row r="867" ht="15.75" customHeight="1">
      <c r="E867" s="145"/>
    </row>
    <row r="868" ht="15.75" customHeight="1">
      <c r="E868" s="145"/>
    </row>
    <row r="869" ht="15.75" customHeight="1">
      <c r="E869" s="145"/>
    </row>
    <row r="870" ht="15.75" customHeight="1">
      <c r="E870" s="145"/>
    </row>
    <row r="871" ht="15.75" customHeight="1">
      <c r="E871" s="145"/>
    </row>
    <row r="872" ht="15.75" customHeight="1">
      <c r="E872" s="145"/>
    </row>
    <row r="873" ht="15.75" customHeight="1">
      <c r="E873" s="145"/>
    </row>
    <row r="874" ht="15.75" customHeight="1">
      <c r="E874" s="145"/>
    </row>
    <row r="875" ht="15.75" customHeight="1">
      <c r="E875" s="145"/>
    </row>
    <row r="876" ht="15.75" customHeight="1">
      <c r="E876" s="145"/>
    </row>
    <row r="877" ht="15.75" customHeight="1">
      <c r="E877" s="145"/>
    </row>
    <row r="878" ht="15.75" customHeight="1">
      <c r="E878" s="145"/>
    </row>
    <row r="879" ht="15.75" customHeight="1">
      <c r="E879" s="145"/>
    </row>
    <row r="880" ht="15.75" customHeight="1">
      <c r="E880" s="145"/>
    </row>
    <row r="881" ht="15.75" customHeight="1">
      <c r="E881" s="145"/>
    </row>
    <row r="882" ht="15.75" customHeight="1">
      <c r="E882" s="145"/>
    </row>
    <row r="883" ht="15.75" customHeight="1">
      <c r="E883" s="145"/>
    </row>
    <row r="884" ht="15.75" customHeight="1">
      <c r="E884" s="145"/>
    </row>
    <row r="885" ht="15.75" customHeight="1">
      <c r="E885" s="145"/>
    </row>
    <row r="886" ht="15.75" customHeight="1">
      <c r="E886" s="145"/>
    </row>
    <row r="887" ht="15.75" customHeight="1">
      <c r="E887" s="145"/>
    </row>
    <row r="888" ht="15.75" customHeight="1">
      <c r="E888" s="145"/>
    </row>
    <row r="889" ht="15.75" customHeight="1">
      <c r="E889" s="145"/>
    </row>
    <row r="890" ht="15.75" customHeight="1">
      <c r="E890" s="145"/>
    </row>
    <row r="891" ht="15.75" customHeight="1">
      <c r="E891" s="145"/>
    </row>
    <row r="892" ht="15.75" customHeight="1">
      <c r="E892" s="145"/>
    </row>
    <row r="893" ht="15.75" customHeight="1">
      <c r="E893" s="145"/>
    </row>
    <row r="894" ht="15.75" customHeight="1">
      <c r="E894" s="145"/>
    </row>
    <row r="895" ht="15.75" customHeight="1">
      <c r="E895" s="145"/>
    </row>
    <row r="896" ht="15.75" customHeight="1">
      <c r="E896" s="145"/>
    </row>
    <row r="897" ht="15.75" customHeight="1">
      <c r="E897" s="145"/>
    </row>
    <row r="898" ht="15.75" customHeight="1">
      <c r="E898" s="145"/>
    </row>
    <row r="899" ht="15.75" customHeight="1">
      <c r="E899" s="145"/>
    </row>
    <row r="900" ht="15.75" customHeight="1">
      <c r="E900" s="145"/>
    </row>
    <row r="901" ht="15.75" customHeight="1">
      <c r="E901" s="145"/>
    </row>
    <row r="902" ht="15.75" customHeight="1">
      <c r="E902" s="145"/>
    </row>
    <row r="903" ht="15.75" customHeight="1">
      <c r="E903" s="145"/>
    </row>
    <row r="904" ht="15.75" customHeight="1">
      <c r="E904" s="145"/>
    </row>
    <row r="905" ht="15.75" customHeight="1">
      <c r="E905" s="145"/>
    </row>
    <row r="906" ht="15.75" customHeight="1">
      <c r="E906" s="145"/>
    </row>
    <row r="907" ht="15.75" customHeight="1">
      <c r="E907" s="145"/>
    </row>
    <row r="908" ht="15.75" customHeight="1">
      <c r="E908" s="145"/>
    </row>
    <row r="909" ht="15.75" customHeight="1">
      <c r="E909" s="145"/>
    </row>
    <row r="910" ht="15.75" customHeight="1">
      <c r="E910" s="145"/>
    </row>
    <row r="911" ht="15.75" customHeight="1">
      <c r="E911" s="145"/>
    </row>
    <row r="912" ht="15.75" customHeight="1">
      <c r="E912" s="145"/>
    </row>
    <row r="913" ht="15.75" customHeight="1">
      <c r="E913" s="145"/>
    </row>
    <row r="914" ht="15.75" customHeight="1">
      <c r="E914" s="145"/>
    </row>
    <row r="915" ht="15.75" customHeight="1">
      <c r="E915" s="145"/>
    </row>
    <row r="916" ht="15.75" customHeight="1">
      <c r="E916" s="145"/>
    </row>
    <row r="917" ht="15.75" customHeight="1">
      <c r="E917" s="145"/>
    </row>
    <row r="918" ht="15.75" customHeight="1">
      <c r="E918" s="145"/>
    </row>
    <row r="919" ht="15.75" customHeight="1">
      <c r="E919" s="145"/>
    </row>
    <row r="920" ht="15.75" customHeight="1">
      <c r="E920" s="145"/>
    </row>
    <row r="921" ht="15.75" customHeight="1">
      <c r="E921" s="145"/>
    </row>
    <row r="922" ht="15.75" customHeight="1">
      <c r="E922" s="145"/>
    </row>
    <row r="923" ht="15.75" customHeight="1">
      <c r="E923" s="145"/>
    </row>
    <row r="924" ht="15.75" customHeight="1">
      <c r="E924" s="145"/>
    </row>
    <row r="925" ht="15.75" customHeight="1">
      <c r="E925" s="145"/>
    </row>
    <row r="926" ht="15.75" customHeight="1">
      <c r="E926" s="145"/>
    </row>
    <row r="927" ht="15.75" customHeight="1">
      <c r="E927" s="145"/>
    </row>
    <row r="928" ht="15.75" customHeight="1">
      <c r="E928" s="145"/>
    </row>
    <row r="929" ht="15.75" customHeight="1">
      <c r="E929" s="145"/>
    </row>
    <row r="930" ht="15.75" customHeight="1">
      <c r="E930" s="145"/>
    </row>
    <row r="931" ht="15.75" customHeight="1">
      <c r="E931" s="145"/>
    </row>
    <row r="932" ht="15.75" customHeight="1">
      <c r="E932" s="145"/>
    </row>
    <row r="933" ht="15.75" customHeight="1">
      <c r="E933" s="145"/>
    </row>
    <row r="934" ht="15.75" customHeight="1">
      <c r="E934" s="145"/>
    </row>
    <row r="935" ht="15.75" customHeight="1">
      <c r="E935" s="145"/>
    </row>
    <row r="936" ht="15.75" customHeight="1">
      <c r="E936" s="145"/>
    </row>
    <row r="937" ht="15.75" customHeight="1">
      <c r="E937" s="145"/>
    </row>
    <row r="938" ht="15.75" customHeight="1">
      <c r="E938" s="145"/>
    </row>
    <row r="939" ht="15.75" customHeight="1">
      <c r="E939" s="145"/>
    </row>
    <row r="940" ht="15.75" customHeight="1">
      <c r="E940" s="145"/>
    </row>
    <row r="941" ht="15.75" customHeight="1">
      <c r="E941" s="145"/>
    </row>
    <row r="942" ht="15.75" customHeight="1">
      <c r="E942" s="145"/>
    </row>
    <row r="943" ht="15.75" customHeight="1">
      <c r="E943" s="145"/>
    </row>
    <row r="944" ht="15.75" customHeight="1">
      <c r="E944" s="145"/>
    </row>
    <row r="945" ht="15.75" customHeight="1">
      <c r="E945" s="145"/>
    </row>
    <row r="946" ht="15.75" customHeight="1">
      <c r="E946" s="145"/>
    </row>
    <row r="947" ht="15.75" customHeight="1">
      <c r="E947" s="145"/>
    </row>
    <row r="948" ht="15.75" customHeight="1">
      <c r="E948" s="145"/>
    </row>
    <row r="949" ht="15.75" customHeight="1">
      <c r="E949" s="145"/>
    </row>
    <row r="950" ht="15.75" customHeight="1">
      <c r="E950" s="145"/>
    </row>
    <row r="951" ht="15.75" customHeight="1">
      <c r="E951" s="145"/>
    </row>
    <row r="952" ht="15.75" customHeight="1">
      <c r="E952" s="145"/>
    </row>
    <row r="953" ht="15.75" customHeight="1">
      <c r="E953" s="145"/>
    </row>
    <row r="954" ht="15.75" customHeight="1">
      <c r="E954" s="145"/>
    </row>
    <row r="955" ht="15.75" customHeight="1">
      <c r="E955" s="145"/>
    </row>
    <row r="956" ht="15.75" customHeight="1">
      <c r="E956" s="145"/>
    </row>
    <row r="957" ht="15.75" customHeight="1">
      <c r="E957" s="145"/>
    </row>
    <row r="958" ht="15.75" customHeight="1">
      <c r="E958" s="145"/>
    </row>
    <row r="959" ht="15.75" customHeight="1">
      <c r="E959" s="145"/>
    </row>
    <row r="960" ht="15.75" customHeight="1">
      <c r="E960" s="145"/>
    </row>
    <row r="961" ht="15.75" customHeight="1">
      <c r="E961" s="145"/>
    </row>
    <row r="962" ht="15.75" customHeight="1">
      <c r="E962" s="145"/>
    </row>
    <row r="963" ht="15.75" customHeight="1">
      <c r="E963" s="145"/>
    </row>
    <row r="964" ht="15.75" customHeight="1">
      <c r="E964" s="145"/>
    </row>
    <row r="965" ht="15.75" customHeight="1">
      <c r="E965" s="145"/>
    </row>
    <row r="966" ht="15.75" customHeight="1">
      <c r="E966" s="145"/>
    </row>
    <row r="967" ht="15.75" customHeight="1">
      <c r="E967" s="145"/>
    </row>
    <row r="968" ht="15.75" customHeight="1">
      <c r="E968" s="145"/>
    </row>
    <row r="969" ht="15.75" customHeight="1">
      <c r="E969" s="145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6.0"/>
    <col customWidth="1" min="2" max="27" width="10.56"/>
  </cols>
  <sheetData>
    <row r="1" ht="15.75" customHeight="1">
      <c r="A1" s="2" t="s">
        <v>208</v>
      </c>
      <c r="B1" s="3"/>
      <c r="C1" s="3"/>
      <c r="D1" s="3"/>
      <c r="E1" s="3"/>
    </row>
    <row r="2" ht="15.75" customHeight="1">
      <c r="A2" s="150">
        <v>43689.0</v>
      </c>
      <c r="B2" s="151" t="s">
        <v>209</v>
      </c>
      <c r="C2" s="153"/>
      <c r="D2" s="153"/>
      <c r="E2" s="155"/>
      <c r="F2" s="155"/>
      <c r="G2" s="155"/>
      <c r="H2" s="155"/>
    </row>
    <row r="3" ht="15.75" customHeight="1">
      <c r="A3" s="156"/>
      <c r="B3" s="157" t="s">
        <v>41</v>
      </c>
      <c r="C3" s="157" t="s">
        <v>40</v>
      </c>
      <c r="D3" s="157" t="s">
        <v>4</v>
      </c>
      <c r="E3" s="157" t="s">
        <v>210</v>
      </c>
      <c r="F3" s="157" t="s">
        <v>211</v>
      </c>
      <c r="G3" s="157" t="s">
        <v>116</v>
      </c>
      <c r="H3" s="157" t="s">
        <v>212</v>
      </c>
      <c r="J3" s="158"/>
      <c r="K3" s="158"/>
      <c r="L3" s="158"/>
      <c r="M3" s="158"/>
      <c r="N3" s="158"/>
      <c r="O3" s="158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</row>
    <row r="4" ht="15.75" customHeight="1">
      <c r="A4" s="156"/>
      <c r="B4" s="160" t="s">
        <v>213</v>
      </c>
      <c r="C4" s="161">
        <v>43630.0</v>
      </c>
      <c r="D4" s="72">
        <v>43649.0</v>
      </c>
      <c r="E4" s="73" t="s">
        <v>119</v>
      </c>
      <c r="F4" s="74" t="s">
        <v>120</v>
      </c>
      <c r="G4" s="50">
        <v>3.0</v>
      </c>
      <c r="H4" s="162">
        <f t="shared" ref="H4:H6" si="1">(DATEDIF(C4, TODAY(),"D")/7)</f>
        <v>33.57142857</v>
      </c>
      <c r="J4" s="163"/>
      <c r="K4" s="164"/>
      <c r="L4" s="164"/>
      <c r="M4" s="165"/>
      <c r="N4" s="165"/>
      <c r="O4" s="165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ht="15.75" customHeight="1">
      <c r="A5" s="156"/>
      <c r="B5" s="166" t="s">
        <v>214</v>
      </c>
      <c r="C5" s="167">
        <v>43638.0</v>
      </c>
      <c r="D5" s="78">
        <v>43658.0</v>
      </c>
      <c r="E5" s="79" t="s">
        <v>119</v>
      </c>
      <c r="F5" s="80" t="s">
        <v>120</v>
      </c>
      <c r="G5" s="63">
        <v>2.0</v>
      </c>
      <c r="H5" s="168">
        <f t="shared" si="1"/>
        <v>32.42857143</v>
      </c>
      <c r="J5" s="169"/>
      <c r="K5" s="170"/>
      <c r="L5" s="170"/>
      <c r="M5" s="165"/>
      <c r="N5" s="165"/>
      <c r="O5" s="165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ht="15.75" customHeight="1">
      <c r="A6" s="156"/>
      <c r="B6" s="166" t="s">
        <v>215</v>
      </c>
      <c r="C6" s="171">
        <v>43642.0</v>
      </c>
      <c r="D6" s="78">
        <v>43665.0</v>
      </c>
      <c r="E6" s="79" t="s">
        <v>119</v>
      </c>
      <c r="F6" s="80" t="s">
        <v>120</v>
      </c>
      <c r="G6" s="63">
        <v>5.0</v>
      </c>
      <c r="H6" s="168">
        <f t="shared" si="1"/>
        <v>31.85714286</v>
      </c>
      <c r="J6" s="169"/>
      <c r="K6" s="170"/>
      <c r="L6" s="170"/>
      <c r="M6" s="165"/>
      <c r="N6" s="165"/>
      <c r="O6" s="165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ht="15.75" customHeight="1">
      <c r="A7" s="156"/>
      <c r="B7" s="172"/>
      <c r="C7" s="173"/>
      <c r="D7" s="173"/>
      <c r="E7" s="172"/>
      <c r="F7" s="172"/>
      <c r="G7" s="174"/>
      <c r="H7" s="172"/>
      <c r="J7" s="158"/>
      <c r="K7" s="158"/>
      <c r="L7" s="158"/>
      <c r="M7" s="158"/>
      <c r="N7" s="158"/>
      <c r="O7" s="158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</row>
    <row r="8" ht="15.75" customHeight="1">
      <c r="A8" s="156"/>
      <c r="B8" s="155"/>
      <c r="C8" s="155"/>
      <c r="D8" s="175"/>
      <c r="E8" s="155"/>
      <c r="F8" s="155"/>
      <c r="G8" s="155"/>
      <c r="H8" s="155"/>
      <c r="J8" s="158"/>
      <c r="K8" s="158"/>
      <c r="L8" s="158"/>
      <c r="M8" s="158"/>
      <c r="N8" s="158"/>
      <c r="O8" s="158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</row>
    <row r="9" ht="15.75" customHeight="1">
      <c r="B9" s="176" t="s">
        <v>216</v>
      </c>
      <c r="C9" s="155"/>
      <c r="D9" s="155"/>
      <c r="E9" s="155"/>
      <c r="F9" s="155"/>
      <c r="G9" s="155"/>
      <c r="H9" s="155"/>
      <c r="J9" s="158"/>
      <c r="K9" s="158"/>
      <c r="L9" s="158"/>
      <c r="M9" s="158"/>
      <c r="N9" s="158"/>
      <c r="O9" s="158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</row>
    <row r="10" ht="15.75" customHeight="1">
      <c r="B10" s="177">
        <f>8.1535-7.6268
</f>
        <v>0.5267</v>
      </c>
      <c r="C10" s="155" t="s">
        <v>217</v>
      </c>
      <c r="D10" s="155"/>
      <c r="E10" s="155"/>
      <c r="F10" s="155"/>
      <c r="G10" s="155"/>
      <c r="H10" s="155"/>
      <c r="J10" s="158"/>
      <c r="K10" s="158"/>
      <c r="L10" s="158"/>
      <c r="M10" s="158"/>
      <c r="N10" s="158"/>
      <c r="O10" s="158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</row>
    <row r="11" ht="15.75" customHeight="1">
      <c r="A11" s="178" t="s">
        <v>218</v>
      </c>
      <c r="B11" s="179"/>
      <c r="C11" s="159"/>
      <c r="D11" s="159"/>
      <c r="E11" s="180"/>
      <c r="F11" s="158"/>
      <c r="G11" s="158"/>
      <c r="H11" s="181"/>
      <c r="I11" s="181"/>
      <c r="J11" s="158"/>
      <c r="K11" s="158"/>
      <c r="L11" s="158"/>
      <c r="M11" s="158"/>
      <c r="N11" s="158"/>
      <c r="O11" s="158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</row>
    <row r="12" ht="15.75" customHeight="1">
      <c r="A12" s="159" t="s">
        <v>219</v>
      </c>
      <c r="B12" s="182" t="s">
        <v>220</v>
      </c>
      <c r="C12" s="153"/>
      <c r="D12" s="155"/>
      <c r="E12" s="183"/>
      <c r="F12" s="155"/>
      <c r="G12" s="155"/>
      <c r="H12" s="155"/>
      <c r="I12" s="158"/>
      <c r="J12" s="181"/>
      <c r="K12" s="181"/>
      <c r="L12" s="158"/>
      <c r="M12" s="158"/>
      <c r="N12" s="158"/>
      <c r="O12" s="158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</row>
    <row r="13" ht="15.75" customHeight="1">
      <c r="A13" s="159"/>
      <c r="B13" s="155"/>
      <c r="C13" s="155" t="s">
        <v>221</v>
      </c>
      <c r="D13" s="184">
        <f>((B10*10)-(B10*2.5))*1000</f>
        <v>3950.25</v>
      </c>
      <c r="E13" s="183"/>
      <c r="F13" s="155"/>
      <c r="G13" s="155"/>
      <c r="H13" s="155"/>
      <c r="I13" s="158"/>
      <c r="J13" s="158"/>
      <c r="K13" s="180"/>
      <c r="L13" s="158"/>
      <c r="M13" s="158"/>
      <c r="N13" s="158"/>
      <c r="O13" s="158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</row>
    <row r="14" ht="15.75" customHeight="1">
      <c r="A14" s="185"/>
      <c r="B14" s="155"/>
      <c r="C14" s="155" t="s">
        <v>222</v>
      </c>
      <c r="D14" s="184">
        <f>B10*1000*1.5</f>
        <v>790.05</v>
      </c>
      <c r="E14" s="155"/>
      <c r="F14" s="155"/>
      <c r="G14" s="155"/>
      <c r="H14" s="155"/>
      <c r="I14" s="158"/>
      <c r="J14" s="158"/>
      <c r="K14" s="180"/>
      <c r="L14" s="158"/>
      <c r="M14" s="158"/>
      <c r="N14" s="158"/>
      <c r="O14" s="158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</row>
    <row r="15" ht="15.75" customHeight="1">
      <c r="A15" s="185"/>
      <c r="B15" s="155"/>
      <c r="C15" s="186" t="s">
        <v>223</v>
      </c>
      <c r="D15" s="153"/>
      <c r="E15" s="153"/>
      <c r="F15" s="153"/>
      <c r="G15" s="153"/>
      <c r="H15" s="155"/>
      <c r="I15" s="158"/>
      <c r="J15" s="158"/>
      <c r="K15" s="180"/>
      <c r="L15" s="158"/>
      <c r="M15" s="158"/>
      <c r="N15" s="158"/>
      <c r="O15" s="158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</row>
    <row r="16" ht="15.75" customHeight="1">
      <c r="A16" s="187" t="s">
        <v>224</v>
      </c>
      <c r="B16" s="159"/>
      <c r="C16" s="159"/>
      <c r="D16" s="159"/>
      <c r="E16" s="158"/>
      <c r="F16" s="158"/>
      <c r="G16" s="158"/>
      <c r="H16" s="158"/>
      <c r="I16" s="158"/>
      <c r="J16" s="158"/>
      <c r="K16" s="180"/>
      <c r="L16" s="158"/>
      <c r="M16" s="158"/>
      <c r="N16" s="158"/>
      <c r="O16" s="158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</row>
    <row r="17" ht="15.75" customHeight="1">
      <c r="A17" s="159" t="s">
        <v>225</v>
      </c>
      <c r="B17" s="188" t="s">
        <v>226</v>
      </c>
      <c r="C17" s="159"/>
      <c r="D17" s="159"/>
      <c r="E17" s="158"/>
      <c r="F17" s="158"/>
      <c r="G17" s="158"/>
      <c r="H17" s="158"/>
      <c r="I17" s="158"/>
      <c r="J17" s="158"/>
      <c r="K17" s="180"/>
      <c r="L17" s="158"/>
      <c r="M17" s="158"/>
      <c r="N17" s="158"/>
      <c r="O17" s="158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</row>
    <row r="18" ht="15.75" customHeight="1">
      <c r="A18" s="159"/>
      <c r="B18" s="188" t="s">
        <v>227</v>
      </c>
      <c r="C18" s="159"/>
      <c r="D18" s="159"/>
      <c r="E18" s="158"/>
      <c r="F18" s="158"/>
      <c r="G18" s="158"/>
      <c r="H18" s="158"/>
      <c r="I18" s="158"/>
      <c r="J18" s="158"/>
      <c r="K18" s="180"/>
      <c r="L18" s="158"/>
      <c r="M18" s="158"/>
      <c r="N18" s="158"/>
      <c r="O18" s="158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</row>
    <row r="19" ht="15.75" customHeight="1">
      <c r="A19" s="189" t="s">
        <v>228</v>
      </c>
      <c r="E19" s="40"/>
      <c r="F19" s="40"/>
      <c r="G19" s="40"/>
      <c r="H19" s="142"/>
      <c r="I19" s="40"/>
      <c r="J19" s="142"/>
      <c r="K19" s="143"/>
      <c r="L19" s="40"/>
      <c r="M19" s="40"/>
      <c r="N19" s="40"/>
      <c r="O19" s="40"/>
    </row>
    <row r="20" ht="15.75" customHeight="1">
      <c r="A20" t="s">
        <v>229</v>
      </c>
      <c r="B20" s="18" t="s">
        <v>230</v>
      </c>
      <c r="E20" s="40"/>
      <c r="F20" s="40"/>
      <c r="G20" s="40"/>
      <c r="H20" s="142"/>
      <c r="I20" s="40"/>
      <c r="J20" s="142"/>
      <c r="K20" s="143"/>
      <c r="L20" s="40"/>
      <c r="M20" s="40"/>
      <c r="N20" s="40"/>
      <c r="O20" s="40"/>
    </row>
    <row r="21" ht="15.75" customHeight="1">
      <c r="B21" s="18" t="s">
        <v>227</v>
      </c>
      <c r="E21" s="40"/>
      <c r="F21" s="40"/>
      <c r="G21" s="40"/>
      <c r="H21" s="142"/>
      <c r="I21" s="40"/>
      <c r="J21" s="142"/>
      <c r="K21" s="143"/>
      <c r="L21" s="40"/>
      <c r="M21" s="40"/>
      <c r="N21" s="40"/>
      <c r="O21" s="40"/>
    </row>
    <row r="22" ht="15.75" customHeight="1">
      <c r="A22" s="187">
        <v>-4.0</v>
      </c>
      <c r="B22" s="159"/>
      <c r="C22" s="159"/>
      <c r="D22" s="159"/>
      <c r="E22" s="158"/>
      <c r="F22" s="158"/>
      <c r="G22" s="158"/>
      <c r="H22" s="40"/>
      <c r="I22" s="40"/>
      <c r="J22" s="40"/>
      <c r="K22" s="145"/>
      <c r="L22" s="40"/>
      <c r="M22" s="40"/>
      <c r="N22" s="40"/>
      <c r="O22" s="40"/>
    </row>
    <row r="23" ht="15.75" customHeight="1">
      <c r="A23" s="188" t="s">
        <v>231</v>
      </c>
      <c r="B23" s="188" t="s">
        <v>232</v>
      </c>
      <c r="C23" s="159"/>
      <c r="D23" s="159"/>
      <c r="E23" s="158"/>
      <c r="F23" s="158"/>
      <c r="G23" s="158"/>
      <c r="H23" s="40"/>
      <c r="I23" s="40"/>
      <c r="J23" s="40"/>
      <c r="K23" s="145"/>
      <c r="L23" s="40"/>
      <c r="M23" s="40"/>
      <c r="N23" s="40"/>
      <c r="O23" s="40"/>
    </row>
    <row r="24" ht="15.75" customHeight="1">
      <c r="A24" s="159"/>
      <c r="B24" s="188" t="s">
        <v>227</v>
      </c>
      <c r="C24" s="159"/>
      <c r="D24" s="159"/>
      <c r="E24" s="158"/>
      <c r="F24" s="158"/>
      <c r="G24" s="158"/>
      <c r="H24" s="40"/>
      <c r="I24" s="40"/>
      <c r="J24" s="40"/>
      <c r="K24" s="145"/>
      <c r="L24" s="40"/>
      <c r="M24" s="40"/>
      <c r="N24" s="40"/>
      <c r="O24" s="40"/>
    </row>
    <row r="25" ht="15.75" customHeight="1">
      <c r="A25" s="190" t="s">
        <v>233</v>
      </c>
      <c r="E25" s="40"/>
      <c r="F25" s="40"/>
      <c r="G25" s="40"/>
      <c r="H25" s="40"/>
      <c r="I25" s="40"/>
      <c r="J25" s="40"/>
      <c r="K25" s="145"/>
      <c r="L25" s="40"/>
      <c r="M25" s="40"/>
      <c r="N25" s="40"/>
      <c r="O25" s="40"/>
    </row>
    <row r="26" ht="15.75" customHeight="1">
      <c r="A26" s="18" t="s">
        <v>234</v>
      </c>
      <c r="B26" s="18" t="s">
        <v>235</v>
      </c>
      <c r="E26" s="40"/>
      <c r="F26" s="40"/>
      <c r="G26" s="40"/>
      <c r="H26" s="40"/>
      <c r="I26" s="40"/>
      <c r="J26" s="40"/>
      <c r="K26" s="145"/>
      <c r="L26" s="40"/>
      <c r="M26" s="40"/>
      <c r="N26" s="40"/>
      <c r="O26" s="40"/>
    </row>
    <row r="27" ht="15.75" customHeight="1">
      <c r="B27" s="18" t="s">
        <v>227</v>
      </c>
      <c r="E27" s="40"/>
      <c r="F27" s="40"/>
      <c r="G27" s="40"/>
      <c r="H27" s="40"/>
      <c r="I27" s="40"/>
      <c r="J27" s="40"/>
      <c r="K27" s="145"/>
      <c r="L27" s="40"/>
      <c r="M27" s="40"/>
      <c r="N27" s="40"/>
      <c r="O27" s="40"/>
    </row>
    <row r="28" ht="15.75" customHeight="1">
      <c r="A28" s="187">
        <v>-6.0</v>
      </c>
      <c r="B28" s="159"/>
      <c r="C28" s="159"/>
      <c r="D28" s="159"/>
      <c r="E28" s="158"/>
      <c r="F28" s="158"/>
      <c r="G28" s="158"/>
      <c r="H28" s="40"/>
      <c r="I28" s="40"/>
      <c r="J28" s="40"/>
      <c r="K28" s="145"/>
      <c r="L28" s="40"/>
      <c r="M28" s="40"/>
      <c r="N28" s="40"/>
      <c r="O28" s="40"/>
    </row>
    <row r="29" ht="15.75" customHeight="1">
      <c r="A29" s="188" t="s">
        <v>236</v>
      </c>
      <c r="B29" s="188" t="s">
        <v>237</v>
      </c>
      <c r="C29" s="159"/>
      <c r="D29" s="159"/>
      <c r="E29" s="158"/>
      <c r="F29" s="158"/>
      <c r="G29" s="158"/>
      <c r="H29" s="40"/>
      <c r="I29" s="40"/>
      <c r="J29" s="40"/>
      <c r="K29" s="145"/>
      <c r="L29" s="40"/>
      <c r="M29" s="40"/>
      <c r="N29" s="40"/>
      <c r="O29" s="40"/>
    </row>
    <row r="30" ht="15.75" customHeight="1">
      <c r="A30" s="159"/>
      <c r="B30" s="188" t="s">
        <v>227</v>
      </c>
      <c r="C30" s="159"/>
      <c r="D30" s="159"/>
      <c r="E30" s="158"/>
      <c r="F30" s="158"/>
      <c r="G30" s="158"/>
      <c r="H30" s="40"/>
      <c r="I30" s="40"/>
      <c r="J30" s="40"/>
      <c r="K30" s="145"/>
      <c r="L30" s="40"/>
      <c r="M30" s="40"/>
      <c r="N30" s="40"/>
      <c r="O30" s="40"/>
    </row>
    <row r="31" ht="15.75" customHeight="1">
      <c r="A31" s="17" t="s">
        <v>14</v>
      </c>
      <c r="E31" s="40"/>
      <c r="F31" s="40"/>
      <c r="G31" s="40"/>
      <c r="H31" s="40"/>
      <c r="I31" s="40"/>
      <c r="J31" s="40"/>
      <c r="K31" s="145"/>
      <c r="L31" s="40"/>
      <c r="M31" s="40"/>
      <c r="N31" s="40"/>
      <c r="O31" s="40"/>
    </row>
    <row r="32" ht="15.75" customHeight="1">
      <c r="A32" t="s">
        <v>238</v>
      </c>
      <c r="B32" t="s">
        <v>239</v>
      </c>
      <c r="E32" s="40"/>
      <c r="F32" s="40"/>
      <c r="G32" s="40"/>
      <c r="H32" s="40"/>
      <c r="I32" s="40"/>
      <c r="J32" s="40"/>
      <c r="K32" s="143"/>
      <c r="L32" s="40"/>
      <c r="M32" s="40"/>
      <c r="N32" s="40"/>
      <c r="O32" s="40"/>
    </row>
    <row r="33" ht="15.75" customHeight="1">
      <c r="B33" s="18" t="s">
        <v>240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</row>
    <row r="3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  <row r="35" ht="15.75" customHeight="1">
      <c r="A35" t="s">
        <v>241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</row>
    <row r="36" ht="15.75" customHeight="1">
      <c r="A36" t="s">
        <v>242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 ht="15.75" customHeight="1">
      <c r="A37" s="18" t="s">
        <v>243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</row>
    <row r="38" ht="15.75" customHeight="1">
      <c r="A38" s="155"/>
    </row>
    <row r="39" ht="15.75" customHeight="1">
      <c r="A39" s="155"/>
    </row>
    <row r="40" ht="15.75" customHeight="1">
      <c r="A40" s="15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246</v>
      </c>
    </row>
    <row r="2" ht="15.75" customHeight="1">
      <c r="A2" t="s">
        <v>247</v>
      </c>
    </row>
    <row r="3" ht="15.75" customHeight="1">
      <c r="A3" t="s">
        <v>248</v>
      </c>
    </row>
    <row r="4" ht="15.75" customHeight="1">
      <c r="A4" t="s">
        <v>249</v>
      </c>
    </row>
    <row r="5" ht="15.75" customHeight="1">
      <c r="A5" t="s">
        <v>250</v>
      </c>
    </row>
    <row r="6" ht="15.75" customHeight="1">
      <c r="A6" t="s">
        <v>251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7" width="20.78"/>
    <col customWidth="1" min="8" max="26" width="8.78"/>
  </cols>
  <sheetData>
    <row r="1" ht="12.75" customHeight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5"/>
      <c r="B2" s="6" t="s">
        <v>16</v>
      </c>
      <c r="C2" s="7"/>
      <c r="D2" s="5" t="s">
        <v>17</v>
      </c>
      <c r="E2" s="7"/>
      <c r="F2" s="5" t="s">
        <v>18</v>
      </c>
      <c r="G2" s="5" t="s">
        <v>19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8" t="s">
        <v>20</v>
      </c>
      <c r="B3" s="5" t="s">
        <v>21</v>
      </c>
      <c r="C3" s="5" t="s">
        <v>22</v>
      </c>
      <c r="D3" s="9" t="s">
        <v>23</v>
      </c>
      <c r="E3" s="5" t="s">
        <v>24</v>
      </c>
      <c r="F3" s="5" t="s">
        <v>25</v>
      </c>
      <c r="G3" s="5" t="s">
        <v>26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0" t="s">
        <v>27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1" t="s">
        <v>34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2" t="s">
        <v>35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1" t="s">
        <v>36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3" t="s">
        <v>37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A8"/>
  </hyperlinks>
  <printOptions/>
  <pageMargins bottom="0.75" footer="0.0" header="0.0" left="0.25" right="0.25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</v>
      </c>
    </row>
    <row r="2" ht="15.75" customHeight="1">
      <c r="A2" s="2" t="s">
        <v>4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42</v>
      </c>
      <c r="G2" s="15" t="s">
        <v>43</v>
      </c>
      <c r="L2" s="2" t="s">
        <v>46</v>
      </c>
      <c r="M2" s="17" t="s">
        <v>47</v>
      </c>
    </row>
    <row r="3" ht="15.75" customHeight="1">
      <c r="A3" s="19"/>
      <c r="B3" s="20"/>
      <c r="C3" s="21"/>
      <c r="D3" s="22"/>
      <c r="E3" s="23"/>
      <c r="F3" s="1"/>
      <c r="G3" s="20"/>
      <c r="H3" s="20"/>
      <c r="I3" s="24"/>
      <c r="J3" s="20"/>
      <c r="K3" s="20"/>
      <c r="L3" s="20"/>
      <c r="M3" s="24"/>
    </row>
    <row r="4" ht="15.75" customHeight="1">
      <c r="A4" s="19"/>
      <c r="B4" s="20"/>
      <c r="C4" s="21"/>
      <c r="D4" s="22"/>
      <c r="E4" s="23"/>
      <c r="F4" s="1"/>
      <c r="G4" s="20"/>
      <c r="H4" s="20"/>
      <c r="I4" s="24"/>
      <c r="J4" s="20"/>
      <c r="K4" s="20"/>
      <c r="L4" s="20"/>
      <c r="M4" s="24"/>
    </row>
    <row r="5" ht="15.75" customHeight="1">
      <c r="A5" s="19"/>
      <c r="B5" s="20"/>
      <c r="C5" s="21"/>
      <c r="D5" s="22"/>
      <c r="E5" s="23"/>
      <c r="F5" s="1"/>
      <c r="G5" s="20"/>
      <c r="H5" s="20"/>
      <c r="I5" s="24"/>
      <c r="J5" s="20"/>
      <c r="K5" s="20"/>
      <c r="L5" s="20"/>
      <c r="M5" s="24"/>
    </row>
    <row r="6" ht="15.75" customHeight="1">
      <c r="A6" s="19"/>
      <c r="B6" s="20"/>
      <c r="C6" s="21"/>
      <c r="D6" s="22"/>
      <c r="E6" s="23"/>
      <c r="F6" s="1"/>
      <c r="G6" s="20"/>
      <c r="H6" s="20"/>
      <c r="I6" s="24"/>
      <c r="J6" s="20"/>
      <c r="K6" s="20"/>
      <c r="L6" s="20"/>
      <c r="M6" s="24"/>
    </row>
    <row r="7" ht="15.75" customHeight="1">
      <c r="A7" s="26" t="s">
        <v>64</v>
      </c>
    </row>
    <row r="8" ht="15.75" customHeight="1"/>
    <row r="9" ht="15.75" customHeight="1">
      <c r="E9" t="s">
        <v>2</v>
      </c>
      <c r="F9" s="27" t="s">
        <v>75</v>
      </c>
      <c r="G9" t="s">
        <v>11</v>
      </c>
      <c r="H9" t="s">
        <v>76</v>
      </c>
    </row>
    <row r="10" ht="15.75" customHeight="1">
      <c r="F10" t="s">
        <v>13</v>
      </c>
      <c r="G10" s="37" t="s">
        <v>14</v>
      </c>
      <c r="H10" s="39" t="s">
        <v>14</v>
      </c>
    </row>
    <row r="11" ht="15.75" customHeight="1">
      <c r="F11" t="s">
        <v>44</v>
      </c>
      <c r="G11" s="37" t="s">
        <v>107</v>
      </c>
      <c r="H11" s="39" t="s">
        <v>48</v>
      </c>
    </row>
    <row r="12" ht="15.75" customHeight="1">
      <c r="F12" t="s">
        <v>108</v>
      </c>
      <c r="G12" s="37" t="s">
        <v>109</v>
      </c>
      <c r="H12" s="39" t="s">
        <v>51</v>
      </c>
    </row>
    <row r="13" ht="15.75" customHeight="1">
      <c r="F13" t="s">
        <v>110</v>
      </c>
      <c r="G13" s="37" t="s">
        <v>111</v>
      </c>
      <c r="H13" s="39" t="s">
        <v>54</v>
      </c>
    </row>
    <row r="14" ht="15.75" customHeight="1">
      <c r="G14" s="37"/>
      <c r="H14" s="39"/>
    </row>
    <row r="15" ht="15.75" customHeight="1"/>
    <row r="16" ht="15.75" customHeight="1">
      <c r="A16" s="18" t="s">
        <v>112</v>
      </c>
      <c r="B16" s="18" t="s">
        <v>40</v>
      </c>
      <c r="C16" s="18" t="s">
        <v>113</v>
      </c>
      <c r="D16" s="18" t="s">
        <v>114</v>
      </c>
      <c r="E16" s="18" t="s">
        <v>115</v>
      </c>
      <c r="F16" s="18" t="s">
        <v>116</v>
      </c>
      <c r="G16" s="18" t="s">
        <v>117</v>
      </c>
      <c r="H16" s="18" t="s">
        <v>118</v>
      </c>
    </row>
    <row r="17" ht="15.75" customHeight="1">
      <c r="A17" s="41" t="s">
        <v>77</v>
      </c>
      <c r="B17" s="43">
        <v>43614.0</v>
      </c>
      <c r="C17" s="45">
        <v>43630.0</v>
      </c>
      <c r="D17" s="46" t="s">
        <v>119</v>
      </c>
      <c r="E17" s="47" t="s">
        <v>120</v>
      </c>
      <c r="F17" s="50">
        <v>4.0</v>
      </c>
      <c r="G17" s="52"/>
      <c r="H17" s="54">
        <f t="shared" ref="H17:H20" si="1">(DATEDIF(B17, TODAY(),"D")/7)</f>
        <v>35.85714286</v>
      </c>
      <c r="I17" s="54" t="s">
        <v>121</v>
      </c>
      <c r="J17" s="55" t="s">
        <v>75</v>
      </c>
      <c r="K17" s="56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8" t="s">
        <v>88</v>
      </c>
      <c r="B18" s="59">
        <v>43612.0</v>
      </c>
      <c r="C18" s="60">
        <v>43637.0</v>
      </c>
      <c r="D18" s="61" t="s">
        <v>119</v>
      </c>
      <c r="E18" s="62" t="s">
        <v>120</v>
      </c>
      <c r="F18" s="63">
        <v>3.0</v>
      </c>
      <c r="G18" s="64"/>
      <c r="H18" s="66">
        <f t="shared" si="1"/>
        <v>36.14285714</v>
      </c>
      <c r="I18" s="66" t="s">
        <v>121</v>
      </c>
      <c r="J18" s="67" t="s">
        <v>75</v>
      </c>
    </row>
    <row r="19" ht="15.75" customHeight="1">
      <c r="A19" s="58" t="s">
        <v>82</v>
      </c>
      <c r="B19" s="59">
        <v>43615.0</v>
      </c>
      <c r="C19" s="60">
        <v>43637.0</v>
      </c>
      <c r="D19" s="61" t="s">
        <v>119</v>
      </c>
      <c r="E19" s="62" t="s">
        <v>120</v>
      </c>
      <c r="F19" s="63">
        <v>4.0</v>
      </c>
      <c r="G19" s="64"/>
      <c r="H19" s="66">
        <f t="shared" si="1"/>
        <v>35.71428571</v>
      </c>
      <c r="I19" s="66" t="s">
        <v>121</v>
      </c>
      <c r="J19" s="67" t="s">
        <v>75</v>
      </c>
    </row>
    <row r="20" ht="15.75" customHeight="1">
      <c r="A20" s="58" t="s">
        <v>85</v>
      </c>
      <c r="B20" s="59">
        <v>43615.0</v>
      </c>
      <c r="C20" s="60">
        <v>43637.0</v>
      </c>
      <c r="D20" s="61" t="s">
        <v>119</v>
      </c>
      <c r="E20" s="62" t="s">
        <v>120</v>
      </c>
      <c r="F20" s="63">
        <v>4.0</v>
      </c>
      <c r="G20" s="64"/>
      <c r="H20" s="66">
        <f t="shared" si="1"/>
        <v>35.71428571</v>
      </c>
      <c r="I20" s="66" t="s">
        <v>121</v>
      </c>
      <c r="J20" s="67" t="s">
        <v>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G2:K2"/>
  </mergeCells>
  <printOptions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9.33"/>
    <col customWidth="1" min="7" max="7" width="14.11"/>
    <col customWidth="1" min="8" max="12" width="10.56"/>
    <col customWidth="1" min="13" max="14" width="16.78"/>
    <col customWidth="1" min="15" max="26" width="10.56"/>
  </cols>
  <sheetData>
    <row r="1" ht="15.75" customHeight="1">
      <c r="A1" s="25" t="s">
        <v>63</v>
      </c>
      <c r="B1" s="25" t="s">
        <v>65</v>
      </c>
      <c r="C1" s="25" t="s">
        <v>41</v>
      </c>
      <c r="D1" s="25" t="s">
        <v>66</v>
      </c>
      <c r="E1" s="25" t="s">
        <v>46</v>
      </c>
      <c r="F1" s="25" t="s">
        <v>38</v>
      </c>
      <c r="G1" s="25" t="s">
        <v>40</v>
      </c>
      <c r="H1" s="25" t="s">
        <v>67</v>
      </c>
      <c r="I1" s="25" t="s">
        <v>68</v>
      </c>
      <c r="J1" s="25" t="s">
        <v>69</v>
      </c>
      <c r="K1" s="25" t="s">
        <v>70</v>
      </c>
      <c r="L1" s="25" t="s">
        <v>71</v>
      </c>
      <c r="M1" s="25" t="s">
        <v>72</v>
      </c>
      <c r="N1" s="25" t="s">
        <v>73</v>
      </c>
      <c r="O1" s="25" t="s">
        <v>74</v>
      </c>
    </row>
    <row r="2" ht="15.75" customHeight="1">
      <c r="A2" s="20" t="s">
        <v>14</v>
      </c>
      <c r="B2" s="24">
        <v>8.0</v>
      </c>
      <c r="C2" s="20">
        <v>1.0</v>
      </c>
      <c r="D2" s="24">
        <v>1.0</v>
      </c>
      <c r="E2" s="24">
        <v>0.0</v>
      </c>
      <c r="F2" s="20" t="s">
        <v>51</v>
      </c>
      <c r="G2" s="28">
        <v>43614.0</v>
      </c>
      <c r="H2" s="29" t="s">
        <v>77</v>
      </c>
      <c r="I2" s="30" t="s">
        <v>78</v>
      </c>
      <c r="J2" s="31">
        <v>43682.0</v>
      </c>
      <c r="K2" s="20">
        <f t="shared" ref="K2:K16" si="1">(DATEDIF(G2, J2,"D")/7)</f>
        <v>9.714285714</v>
      </c>
      <c r="L2" s="31">
        <v>43701.0</v>
      </c>
      <c r="M2" s="20">
        <f t="shared" ref="M2:M16" si="2">(DATEDIF(G2, L2,"D")/7)</f>
        <v>12.42857143</v>
      </c>
      <c r="N2" s="20">
        <f t="shared" ref="N2:N16" si="3">L2-J2</f>
        <v>19</v>
      </c>
      <c r="O2" s="24" t="str">
        <f t="shared" ref="O2:O16" si="4">CONCATENATE(A2, "_", B2, "_", E2)</f>
        <v>NT_8_0</v>
      </c>
    </row>
    <row r="3" ht="15.75" customHeight="1">
      <c r="A3" s="20" t="s">
        <v>14</v>
      </c>
      <c r="B3" s="24">
        <v>8.0</v>
      </c>
      <c r="C3" s="20">
        <v>1.0</v>
      </c>
      <c r="D3" s="24">
        <v>2.0</v>
      </c>
      <c r="E3" s="24" t="s">
        <v>79</v>
      </c>
      <c r="F3" s="20" t="s">
        <v>51</v>
      </c>
      <c r="G3" s="28">
        <v>43614.0</v>
      </c>
      <c r="H3" s="29" t="s">
        <v>77</v>
      </c>
      <c r="I3" s="30" t="s">
        <v>78</v>
      </c>
      <c r="J3" s="31">
        <v>43682.0</v>
      </c>
      <c r="K3" s="20">
        <f t="shared" si="1"/>
        <v>9.714285714</v>
      </c>
      <c r="L3" s="31">
        <v>43701.0</v>
      </c>
      <c r="M3" s="20">
        <f t="shared" si="2"/>
        <v>12.42857143</v>
      </c>
      <c r="N3" s="20">
        <f t="shared" si="3"/>
        <v>19</v>
      </c>
      <c r="O3" s="24" t="str">
        <f t="shared" si="4"/>
        <v>NT_8_LR</v>
      </c>
    </row>
    <row r="4" ht="15.75" customHeight="1">
      <c r="A4" s="32" t="s">
        <v>48</v>
      </c>
      <c r="B4" s="24">
        <v>8.0</v>
      </c>
      <c r="C4" s="32">
        <v>1.0</v>
      </c>
      <c r="D4" s="32">
        <v>3.0</v>
      </c>
      <c r="E4" s="32" t="s">
        <v>54</v>
      </c>
      <c r="F4" s="33" t="s">
        <v>51</v>
      </c>
      <c r="G4" s="34">
        <v>43614.0</v>
      </c>
      <c r="H4" s="29" t="s">
        <v>77</v>
      </c>
      <c r="I4" s="35" t="s">
        <v>80</v>
      </c>
      <c r="J4" s="31">
        <v>43682.0</v>
      </c>
      <c r="K4" s="33">
        <f t="shared" si="1"/>
        <v>9.714285714</v>
      </c>
      <c r="L4" s="31">
        <v>43701.0</v>
      </c>
      <c r="M4" s="33">
        <f t="shared" si="2"/>
        <v>12.42857143</v>
      </c>
      <c r="N4" s="33">
        <f t="shared" si="3"/>
        <v>19</v>
      </c>
      <c r="O4" s="24" t="str">
        <f t="shared" si="4"/>
        <v>F_8_L</v>
      </c>
    </row>
    <row r="5" ht="15.75" customHeight="1">
      <c r="A5" s="32" t="s">
        <v>48</v>
      </c>
      <c r="B5" s="24">
        <v>8.0</v>
      </c>
      <c r="C5" s="32">
        <v>1.0</v>
      </c>
      <c r="D5" s="32">
        <v>4.0</v>
      </c>
      <c r="E5" s="32" t="s">
        <v>81</v>
      </c>
      <c r="F5" s="33" t="s">
        <v>51</v>
      </c>
      <c r="G5" s="34">
        <v>43614.0</v>
      </c>
      <c r="H5" s="29" t="s">
        <v>77</v>
      </c>
      <c r="I5" s="35" t="s">
        <v>80</v>
      </c>
      <c r="J5" s="31">
        <v>43682.0</v>
      </c>
      <c r="K5" s="33">
        <f t="shared" si="1"/>
        <v>9.714285714</v>
      </c>
      <c r="L5" s="31">
        <v>43701.0</v>
      </c>
      <c r="M5" s="33">
        <f t="shared" si="2"/>
        <v>12.42857143</v>
      </c>
      <c r="N5" s="33">
        <f t="shared" si="3"/>
        <v>19</v>
      </c>
      <c r="O5" s="24" t="str">
        <f t="shared" si="4"/>
        <v>F_8_R</v>
      </c>
    </row>
    <row r="6" ht="15.75" customHeight="1">
      <c r="A6" s="24" t="s">
        <v>51</v>
      </c>
      <c r="B6" s="24">
        <v>8.0</v>
      </c>
      <c r="C6" s="24">
        <v>2.0</v>
      </c>
      <c r="D6" s="24">
        <v>5.0</v>
      </c>
      <c r="E6" s="24">
        <v>0.0</v>
      </c>
      <c r="F6" s="20" t="s">
        <v>51</v>
      </c>
      <c r="G6" s="28">
        <v>43615.0</v>
      </c>
      <c r="H6" s="36" t="s">
        <v>82</v>
      </c>
      <c r="I6" s="30" t="s">
        <v>83</v>
      </c>
      <c r="J6" s="31">
        <v>43682.0</v>
      </c>
      <c r="K6" s="20">
        <f t="shared" si="1"/>
        <v>9.571428571</v>
      </c>
      <c r="L6" s="31">
        <v>43701.0</v>
      </c>
      <c r="M6" s="20">
        <f t="shared" si="2"/>
        <v>12.28571429</v>
      </c>
      <c r="N6" s="20">
        <f t="shared" si="3"/>
        <v>19</v>
      </c>
      <c r="O6" s="24" t="str">
        <f t="shared" si="4"/>
        <v>M_8_0</v>
      </c>
    </row>
    <row r="7" ht="15.75" customHeight="1">
      <c r="A7" s="24" t="s">
        <v>51</v>
      </c>
      <c r="B7" s="24">
        <v>8.0</v>
      </c>
      <c r="C7" s="24">
        <v>2.0</v>
      </c>
      <c r="D7" s="24">
        <v>6.0</v>
      </c>
      <c r="E7" s="24" t="s">
        <v>79</v>
      </c>
      <c r="F7" s="20" t="s">
        <v>51</v>
      </c>
      <c r="G7" s="28">
        <v>43615.0</v>
      </c>
      <c r="H7" s="36" t="s">
        <v>82</v>
      </c>
      <c r="I7" s="30" t="s">
        <v>83</v>
      </c>
      <c r="J7" s="31">
        <v>43682.0</v>
      </c>
      <c r="K7" s="20">
        <f t="shared" si="1"/>
        <v>9.571428571</v>
      </c>
      <c r="L7" s="31">
        <v>43701.0</v>
      </c>
      <c r="M7" s="20">
        <f t="shared" si="2"/>
        <v>12.28571429</v>
      </c>
      <c r="N7" s="20">
        <f t="shared" si="3"/>
        <v>19</v>
      </c>
      <c r="O7" s="24" t="str">
        <f t="shared" si="4"/>
        <v>M_8_LR</v>
      </c>
    </row>
    <row r="8" ht="15.75" customHeight="1">
      <c r="A8" s="32" t="s">
        <v>54</v>
      </c>
      <c r="B8" s="24">
        <v>8.0</v>
      </c>
      <c r="C8" s="32">
        <v>2.0</v>
      </c>
      <c r="D8" s="32">
        <v>7.0</v>
      </c>
      <c r="E8" s="32" t="s">
        <v>54</v>
      </c>
      <c r="F8" s="33" t="s">
        <v>51</v>
      </c>
      <c r="G8" s="34">
        <v>43615.0</v>
      </c>
      <c r="H8" s="36" t="s">
        <v>82</v>
      </c>
      <c r="I8" s="35" t="s">
        <v>84</v>
      </c>
      <c r="J8" s="31">
        <v>43682.0</v>
      </c>
      <c r="K8" s="33">
        <f t="shared" si="1"/>
        <v>9.571428571</v>
      </c>
      <c r="L8" s="31">
        <v>43701.0</v>
      </c>
      <c r="M8" s="33">
        <f t="shared" si="2"/>
        <v>12.28571429</v>
      </c>
      <c r="N8" s="33">
        <f t="shared" si="3"/>
        <v>19</v>
      </c>
      <c r="O8" s="24" t="str">
        <f t="shared" si="4"/>
        <v>L_8_L</v>
      </c>
    </row>
    <row r="9" ht="15.75" customHeight="1">
      <c r="A9" s="32" t="s">
        <v>54</v>
      </c>
      <c r="B9" s="24">
        <v>8.0</v>
      </c>
      <c r="C9" s="32">
        <v>2.0</v>
      </c>
      <c r="D9" s="32">
        <v>8.0</v>
      </c>
      <c r="E9" s="32" t="s">
        <v>81</v>
      </c>
      <c r="F9" s="33" t="s">
        <v>51</v>
      </c>
      <c r="G9" s="34">
        <v>43615.0</v>
      </c>
      <c r="H9" s="36" t="s">
        <v>82</v>
      </c>
      <c r="I9" s="35" t="s">
        <v>84</v>
      </c>
      <c r="J9" s="31">
        <v>43682.0</v>
      </c>
      <c r="K9" s="33">
        <f t="shared" si="1"/>
        <v>9.571428571</v>
      </c>
      <c r="L9" s="31">
        <v>43701.0</v>
      </c>
      <c r="M9" s="33">
        <f t="shared" si="2"/>
        <v>12.28571429</v>
      </c>
      <c r="N9" s="33">
        <f t="shared" si="3"/>
        <v>19</v>
      </c>
      <c r="O9" s="24" t="str">
        <f t="shared" si="4"/>
        <v>L_8_R</v>
      </c>
    </row>
    <row r="10" ht="15.75" customHeight="1">
      <c r="A10" s="24">
        <v>-4.0</v>
      </c>
      <c r="B10" s="24">
        <v>8.0</v>
      </c>
      <c r="C10" s="24">
        <v>3.0</v>
      </c>
      <c r="D10" s="24">
        <v>9.0</v>
      </c>
      <c r="E10" s="24">
        <v>0.0</v>
      </c>
      <c r="F10" s="20" t="s">
        <v>51</v>
      </c>
      <c r="G10" s="28">
        <v>43615.0</v>
      </c>
      <c r="H10" s="36" t="s">
        <v>85</v>
      </c>
      <c r="I10" s="30" t="s">
        <v>86</v>
      </c>
      <c r="J10" s="31">
        <v>43682.0</v>
      </c>
      <c r="K10" s="20">
        <f t="shared" si="1"/>
        <v>9.571428571</v>
      </c>
      <c r="L10" s="31">
        <v>43701.0</v>
      </c>
      <c r="M10" s="20">
        <f t="shared" si="2"/>
        <v>12.28571429</v>
      </c>
      <c r="N10" s="20">
        <f t="shared" si="3"/>
        <v>19</v>
      </c>
      <c r="O10" s="24" t="str">
        <f t="shared" si="4"/>
        <v>-4_8_0</v>
      </c>
    </row>
    <row r="11" ht="15.75" customHeight="1">
      <c r="A11" s="24">
        <v>-4.0</v>
      </c>
      <c r="B11" s="24">
        <v>8.0</v>
      </c>
      <c r="C11" s="24">
        <v>3.0</v>
      </c>
      <c r="D11" s="24">
        <v>10.0</v>
      </c>
      <c r="E11" s="24" t="s">
        <v>79</v>
      </c>
      <c r="F11" s="20" t="s">
        <v>51</v>
      </c>
      <c r="G11" s="28">
        <v>43615.0</v>
      </c>
      <c r="H11" s="36" t="s">
        <v>85</v>
      </c>
      <c r="I11" s="30" t="s">
        <v>86</v>
      </c>
      <c r="J11" s="31">
        <v>43682.0</v>
      </c>
      <c r="K11" s="20">
        <f t="shared" si="1"/>
        <v>9.571428571</v>
      </c>
      <c r="L11" s="31">
        <v>43701.0</v>
      </c>
      <c r="M11" s="20">
        <f t="shared" si="2"/>
        <v>12.28571429</v>
      </c>
      <c r="N11" s="20">
        <f t="shared" si="3"/>
        <v>19</v>
      </c>
      <c r="O11" s="24" t="str">
        <f t="shared" si="4"/>
        <v>-4_8_LR</v>
      </c>
    </row>
    <row r="12" ht="15.75" customHeight="1">
      <c r="A12" s="32">
        <v>-5.0</v>
      </c>
      <c r="B12" s="24">
        <v>8.0</v>
      </c>
      <c r="C12" s="32">
        <v>3.0</v>
      </c>
      <c r="D12" s="32">
        <v>11.0</v>
      </c>
      <c r="E12" s="32" t="s">
        <v>54</v>
      </c>
      <c r="F12" s="33" t="s">
        <v>51</v>
      </c>
      <c r="G12" s="34">
        <v>43615.0</v>
      </c>
      <c r="H12" s="36" t="s">
        <v>85</v>
      </c>
      <c r="I12" s="35" t="s">
        <v>87</v>
      </c>
      <c r="J12" s="31">
        <v>43682.0</v>
      </c>
      <c r="K12" s="33">
        <f t="shared" si="1"/>
        <v>9.571428571</v>
      </c>
      <c r="L12" s="31">
        <v>43701.0</v>
      </c>
      <c r="M12" s="33">
        <f t="shared" si="2"/>
        <v>12.28571429</v>
      </c>
      <c r="N12" s="33">
        <f t="shared" si="3"/>
        <v>19</v>
      </c>
      <c r="O12" s="24" t="str">
        <f t="shared" si="4"/>
        <v>-5_8_L</v>
      </c>
    </row>
    <row r="13" ht="15.75" customHeight="1">
      <c r="A13" s="32">
        <v>-5.0</v>
      </c>
      <c r="B13" s="24">
        <v>8.0</v>
      </c>
      <c r="C13" s="32">
        <v>3.0</v>
      </c>
      <c r="D13" s="32">
        <v>12.0</v>
      </c>
      <c r="E13" s="32" t="s">
        <v>81</v>
      </c>
      <c r="F13" s="33" t="s">
        <v>51</v>
      </c>
      <c r="G13" s="34">
        <v>43615.0</v>
      </c>
      <c r="H13" s="36" t="s">
        <v>85</v>
      </c>
      <c r="I13" s="35" t="s">
        <v>87</v>
      </c>
      <c r="J13" s="31">
        <v>43682.0</v>
      </c>
      <c r="K13" s="33">
        <f t="shared" si="1"/>
        <v>9.571428571</v>
      </c>
      <c r="L13" s="31">
        <v>43701.0</v>
      </c>
      <c r="M13" s="33">
        <f t="shared" si="2"/>
        <v>12.28571429</v>
      </c>
      <c r="N13" s="33">
        <f t="shared" si="3"/>
        <v>19</v>
      </c>
      <c r="O13" s="24" t="str">
        <f t="shared" si="4"/>
        <v>-5_8_R</v>
      </c>
    </row>
    <row r="14" ht="15.75" customHeight="1">
      <c r="A14" s="24">
        <v>-6.0</v>
      </c>
      <c r="B14" s="24">
        <v>8.0</v>
      </c>
      <c r="C14" s="24">
        <v>4.0</v>
      </c>
      <c r="D14" s="24">
        <v>14.0</v>
      </c>
      <c r="E14" s="24">
        <v>0.0</v>
      </c>
      <c r="F14" s="20" t="s">
        <v>51</v>
      </c>
      <c r="G14" s="28">
        <v>43612.0</v>
      </c>
      <c r="H14" s="36" t="s">
        <v>88</v>
      </c>
      <c r="I14" s="30" t="s">
        <v>89</v>
      </c>
      <c r="J14" s="31">
        <v>43682.0</v>
      </c>
      <c r="K14" s="20">
        <f t="shared" si="1"/>
        <v>10</v>
      </c>
      <c r="L14" s="31">
        <v>43701.0</v>
      </c>
      <c r="M14" s="20">
        <f t="shared" si="2"/>
        <v>12.71428571</v>
      </c>
      <c r="N14" s="20">
        <f t="shared" si="3"/>
        <v>19</v>
      </c>
      <c r="O14" s="24" t="str">
        <f t="shared" si="4"/>
        <v>-6_8_0</v>
      </c>
    </row>
    <row r="15" ht="15.75" customHeight="1">
      <c r="A15" s="24">
        <v>-6.0</v>
      </c>
      <c r="B15" s="24">
        <v>8.0</v>
      </c>
      <c r="C15" s="24">
        <v>4.0</v>
      </c>
      <c r="D15" s="24">
        <v>14.0</v>
      </c>
      <c r="E15" s="24" t="s">
        <v>54</v>
      </c>
      <c r="F15" s="20" t="s">
        <v>51</v>
      </c>
      <c r="G15" s="28">
        <v>43612.0</v>
      </c>
      <c r="H15" s="36" t="s">
        <v>88</v>
      </c>
      <c r="I15" s="30" t="s">
        <v>89</v>
      </c>
      <c r="J15" s="31">
        <v>43682.0</v>
      </c>
      <c r="K15" s="20">
        <f t="shared" si="1"/>
        <v>10</v>
      </c>
      <c r="L15" s="31">
        <v>43701.0</v>
      </c>
      <c r="M15" s="20">
        <f t="shared" si="2"/>
        <v>12.71428571</v>
      </c>
      <c r="N15" s="20">
        <f t="shared" si="3"/>
        <v>19</v>
      </c>
      <c r="O15" s="24" t="str">
        <f t="shared" si="4"/>
        <v>-6_8_L</v>
      </c>
    </row>
    <row r="16" ht="15.75" customHeight="1">
      <c r="A16" s="24">
        <v>-6.0</v>
      </c>
      <c r="B16" s="24">
        <v>8.0</v>
      </c>
      <c r="C16" s="24">
        <v>4.0</v>
      </c>
      <c r="D16" s="24">
        <v>15.0</v>
      </c>
      <c r="E16" s="24" t="s">
        <v>81</v>
      </c>
      <c r="F16" s="20" t="s">
        <v>51</v>
      </c>
      <c r="G16" s="28">
        <v>43612.0</v>
      </c>
      <c r="H16" s="36" t="s">
        <v>88</v>
      </c>
      <c r="I16" s="30" t="s">
        <v>89</v>
      </c>
      <c r="J16" s="31">
        <v>43682.0</v>
      </c>
      <c r="K16" s="20">
        <f t="shared" si="1"/>
        <v>10</v>
      </c>
      <c r="L16" s="31">
        <v>43701.0</v>
      </c>
      <c r="M16" s="20">
        <f t="shared" si="2"/>
        <v>12.71428571</v>
      </c>
      <c r="N16" s="20">
        <f t="shared" si="3"/>
        <v>19</v>
      </c>
      <c r="O16" s="24" t="str">
        <f t="shared" si="4"/>
        <v>-6_8_R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9.0"/>
    <col customWidth="1" min="2" max="3" width="8.67"/>
    <col customWidth="1" min="4" max="24" width="10.78"/>
  </cols>
  <sheetData>
    <row r="1" ht="15.75" customHeight="1">
      <c r="A1" s="25" t="s">
        <v>66</v>
      </c>
      <c r="B1" s="25"/>
      <c r="C1" s="25" t="s">
        <v>90</v>
      </c>
      <c r="D1" s="25" t="s">
        <v>91</v>
      </c>
      <c r="E1" s="25" t="s">
        <v>92</v>
      </c>
      <c r="F1" s="25" t="s">
        <v>93</v>
      </c>
      <c r="G1" s="25" t="s">
        <v>94</v>
      </c>
      <c r="H1" s="25" t="s">
        <v>95</v>
      </c>
      <c r="I1" s="25" t="s">
        <v>96</v>
      </c>
      <c r="J1" s="25" t="s">
        <v>97</v>
      </c>
      <c r="K1" s="25" t="s">
        <v>98</v>
      </c>
      <c r="L1" s="25" t="s">
        <v>99</v>
      </c>
      <c r="M1" s="25" t="s">
        <v>100</v>
      </c>
      <c r="N1" s="25" t="s">
        <v>101</v>
      </c>
      <c r="O1" s="25" t="s">
        <v>102</v>
      </c>
      <c r="P1" s="25" t="s">
        <v>103</v>
      </c>
      <c r="Q1" s="25" t="s">
        <v>104</v>
      </c>
      <c r="R1" s="38" t="s">
        <v>105</v>
      </c>
      <c r="S1" s="38" t="s">
        <v>106</v>
      </c>
      <c r="T1" s="40"/>
      <c r="U1" s="40"/>
      <c r="V1" s="40"/>
      <c r="W1" s="40"/>
      <c r="X1" s="40"/>
    </row>
    <row r="2" ht="15.75" customHeight="1">
      <c r="A2" s="20" t="str">
        <f>Inventory!O2</f>
        <v>NT_8_0</v>
      </c>
      <c r="B2" s="20">
        <f>Inventory!D2</f>
        <v>1</v>
      </c>
      <c r="C2" s="24">
        <v>27.0</v>
      </c>
      <c r="D2" s="42">
        <v>26.9</v>
      </c>
      <c r="E2" s="42">
        <v>27.3</v>
      </c>
      <c r="F2" s="42">
        <v>27.1</v>
      </c>
      <c r="G2" s="42">
        <v>27.5</v>
      </c>
      <c r="H2" s="42">
        <v>27.5</v>
      </c>
      <c r="I2" s="42">
        <v>27.9</v>
      </c>
      <c r="J2" s="42">
        <v>26.1</v>
      </c>
      <c r="K2" s="42">
        <v>26.8</v>
      </c>
      <c r="L2" s="42">
        <v>26.9</v>
      </c>
      <c r="M2" s="42">
        <v>26.7</v>
      </c>
      <c r="N2" s="42">
        <v>27.0</v>
      </c>
      <c r="O2" s="42">
        <v>26.9</v>
      </c>
      <c r="P2" s="42">
        <v>26.7</v>
      </c>
      <c r="Q2" s="44">
        <v>26.7</v>
      </c>
      <c r="R2" s="44">
        <v>28.0</v>
      </c>
      <c r="S2" s="44">
        <v>28.3</v>
      </c>
      <c r="T2" s="40"/>
      <c r="U2" s="40"/>
      <c r="V2" s="40"/>
      <c r="W2" s="40"/>
      <c r="X2" s="40"/>
    </row>
    <row r="3" ht="15.75" customHeight="1">
      <c r="A3" s="20" t="str">
        <f>Inventory!O3</f>
        <v>NT_8_LR</v>
      </c>
      <c r="B3" s="20">
        <f>Inventory!D3</f>
        <v>2</v>
      </c>
      <c r="C3" s="24">
        <v>27.8</v>
      </c>
      <c r="D3" s="42">
        <v>28.4</v>
      </c>
      <c r="E3" s="42">
        <v>27.8</v>
      </c>
      <c r="F3" s="42">
        <v>27.7</v>
      </c>
      <c r="G3" s="42">
        <v>27.6</v>
      </c>
      <c r="H3" s="42">
        <v>27.1</v>
      </c>
      <c r="I3" s="42">
        <v>27.3</v>
      </c>
      <c r="J3" s="42">
        <v>25.9</v>
      </c>
      <c r="K3" s="42">
        <v>26.1</v>
      </c>
      <c r="L3" s="42">
        <v>25.9</v>
      </c>
      <c r="M3" s="42">
        <v>26.4</v>
      </c>
      <c r="N3" s="42">
        <v>27.0</v>
      </c>
      <c r="O3" s="42">
        <v>27.0</v>
      </c>
      <c r="P3" s="42">
        <v>27.1</v>
      </c>
      <c r="Q3" s="44">
        <v>26.8</v>
      </c>
      <c r="R3" s="44">
        <v>27.0</v>
      </c>
      <c r="S3" s="44">
        <v>27.0</v>
      </c>
      <c r="T3" s="40"/>
      <c r="U3" s="40"/>
      <c r="V3" s="40"/>
      <c r="W3" s="40"/>
      <c r="X3" s="40"/>
    </row>
    <row r="4" ht="15.75" customHeight="1">
      <c r="A4" s="48" t="str">
        <f>Inventory!O4</f>
        <v>F_8_L</v>
      </c>
      <c r="B4" s="49">
        <v>3.0</v>
      </c>
      <c r="C4" s="32">
        <v>26.1</v>
      </c>
      <c r="D4" s="51">
        <v>27.1</v>
      </c>
      <c r="E4" s="51">
        <v>27.4</v>
      </c>
      <c r="F4" s="51">
        <v>27.8</v>
      </c>
      <c r="G4" s="51">
        <v>27.4</v>
      </c>
      <c r="H4" s="51">
        <v>27.8</v>
      </c>
      <c r="I4" s="51">
        <v>26.9</v>
      </c>
      <c r="J4" s="51">
        <v>28.2</v>
      </c>
      <c r="K4" s="51">
        <v>27.4</v>
      </c>
      <c r="L4" s="51">
        <v>27.1</v>
      </c>
      <c r="M4" s="51">
        <v>27.1</v>
      </c>
      <c r="N4" s="51">
        <v>27.0</v>
      </c>
      <c r="O4" s="51">
        <v>26.8</v>
      </c>
      <c r="P4" s="51">
        <v>27.2</v>
      </c>
      <c r="Q4" s="53">
        <v>27.0</v>
      </c>
      <c r="R4" s="53">
        <v>26.8</v>
      </c>
      <c r="S4" s="53">
        <v>27.0</v>
      </c>
      <c r="T4" s="40"/>
      <c r="U4" s="40"/>
      <c r="V4" s="40"/>
      <c r="W4" s="40"/>
      <c r="X4" s="40"/>
    </row>
    <row r="5" ht="15.75" customHeight="1">
      <c r="A5" s="48" t="str">
        <f>Inventory!O5</f>
        <v>F_8_R</v>
      </c>
      <c r="B5" s="49">
        <v>4.0</v>
      </c>
      <c r="C5" s="32">
        <v>23.5</v>
      </c>
      <c r="D5" s="51">
        <v>24.0</v>
      </c>
      <c r="E5" s="51">
        <v>24.2</v>
      </c>
      <c r="F5" s="51">
        <v>23.9</v>
      </c>
      <c r="G5" s="51">
        <v>23.8</v>
      </c>
      <c r="H5" s="51">
        <v>24.1</v>
      </c>
      <c r="I5" s="51">
        <v>24.6</v>
      </c>
      <c r="J5" s="51">
        <v>24.4</v>
      </c>
      <c r="K5" s="51">
        <v>24.4</v>
      </c>
      <c r="L5" s="51">
        <v>24.4</v>
      </c>
      <c r="M5" s="51">
        <v>24.1</v>
      </c>
      <c r="N5" s="51">
        <v>24.3</v>
      </c>
      <c r="O5" s="51">
        <v>24.4</v>
      </c>
      <c r="P5" s="51">
        <v>24.6</v>
      </c>
      <c r="Q5" s="53">
        <v>24.1</v>
      </c>
      <c r="R5" s="53">
        <v>24.3</v>
      </c>
      <c r="S5" s="53">
        <v>24.8</v>
      </c>
      <c r="T5" s="40"/>
      <c r="U5" s="40"/>
      <c r="V5" s="40"/>
      <c r="W5" s="40"/>
      <c r="X5" s="40"/>
    </row>
    <row r="6" ht="15.75" customHeight="1">
      <c r="A6" s="20" t="str">
        <f>Inventory!O6</f>
        <v>M_8_0</v>
      </c>
      <c r="B6" s="24">
        <v>5.0</v>
      </c>
      <c r="C6" s="24">
        <v>27.0</v>
      </c>
      <c r="D6" s="42">
        <v>27.3</v>
      </c>
      <c r="E6" s="42">
        <v>27.5</v>
      </c>
      <c r="F6" s="42">
        <v>27.6</v>
      </c>
      <c r="G6" s="42">
        <v>26.9</v>
      </c>
      <c r="H6" s="42">
        <v>26.8</v>
      </c>
      <c r="I6" s="42">
        <v>26.9</v>
      </c>
      <c r="J6" s="42">
        <v>27.3</v>
      </c>
      <c r="K6" s="42">
        <v>27.4</v>
      </c>
      <c r="L6" s="42">
        <v>27.2</v>
      </c>
      <c r="M6" s="42">
        <v>26.7</v>
      </c>
      <c r="N6" s="42">
        <v>27.0</v>
      </c>
      <c r="O6" s="42">
        <v>26.9</v>
      </c>
      <c r="P6" s="42">
        <v>27.2</v>
      </c>
      <c r="Q6" s="44">
        <v>26.7</v>
      </c>
      <c r="R6" s="44">
        <v>27.8</v>
      </c>
      <c r="S6" s="44">
        <v>28.7</v>
      </c>
      <c r="T6" s="40"/>
      <c r="U6" s="40"/>
      <c r="V6" s="40"/>
      <c r="W6" s="40"/>
      <c r="X6" s="40"/>
    </row>
    <row r="7" ht="15.75" customHeight="1">
      <c r="A7" s="20" t="str">
        <f>Inventory!O7</f>
        <v>M_8_LR</v>
      </c>
      <c r="B7" s="24">
        <v>6.0</v>
      </c>
      <c r="C7" s="24">
        <v>25.9</v>
      </c>
      <c r="D7" s="42">
        <v>25.7</v>
      </c>
      <c r="E7" s="42">
        <v>26.3</v>
      </c>
      <c r="F7" s="42">
        <v>26.7</v>
      </c>
      <c r="G7" s="42">
        <v>24.5</v>
      </c>
      <c r="H7" s="42">
        <v>24.8</v>
      </c>
      <c r="I7" s="42">
        <v>24.1</v>
      </c>
      <c r="J7" s="42">
        <v>25.2</v>
      </c>
      <c r="K7" s="42">
        <v>25.9</v>
      </c>
      <c r="L7" s="42">
        <v>25.9</v>
      </c>
      <c r="M7" s="42">
        <v>25.5</v>
      </c>
      <c r="N7" s="42">
        <v>25.5</v>
      </c>
      <c r="O7" s="42">
        <v>25.6</v>
      </c>
      <c r="P7" s="42">
        <v>25.7</v>
      </c>
      <c r="Q7" s="44">
        <v>25.6</v>
      </c>
      <c r="R7" s="44">
        <v>26.6</v>
      </c>
      <c r="S7" s="44">
        <v>28.0</v>
      </c>
      <c r="T7" s="40"/>
      <c r="U7" s="40"/>
      <c r="V7" s="40"/>
      <c r="W7" s="40"/>
      <c r="X7" s="40"/>
    </row>
    <row r="8" ht="15.75" customHeight="1">
      <c r="A8" s="48" t="str">
        <f>Inventory!O8</f>
        <v>L_8_L</v>
      </c>
      <c r="B8" s="48">
        <f>Inventory!D8</f>
        <v>7</v>
      </c>
      <c r="C8" s="32">
        <v>24.1</v>
      </c>
      <c r="D8" s="51">
        <v>25.3</v>
      </c>
      <c r="E8" s="51">
        <v>25.7</v>
      </c>
      <c r="F8" s="51">
        <v>25.9</v>
      </c>
      <c r="G8" s="51">
        <v>24.5</v>
      </c>
      <c r="H8" s="51">
        <v>24.6</v>
      </c>
      <c r="I8" s="51">
        <v>25.3</v>
      </c>
      <c r="J8" s="51">
        <v>24.7</v>
      </c>
      <c r="K8" s="51">
        <v>25.0</v>
      </c>
      <c r="L8" s="51">
        <v>24.9</v>
      </c>
      <c r="M8" s="51">
        <v>24.7</v>
      </c>
      <c r="N8" s="51">
        <v>24.0</v>
      </c>
      <c r="O8" s="51">
        <v>23.9</v>
      </c>
      <c r="P8" s="51">
        <v>24.1</v>
      </c>
      <c r="Q8" s="53">
        <v>23.8</v>
      </c>
      <c r="R8" s="53">
        <v>24.3</v>
      </c>
      <c r="S8" s="53">
        <v>25.7</v>
      </c>
      <c r="T8" s="40"/>
      <c r="U8" s="40"/>
      <c r="V8" s="40"/>
      <c r="W8" s="40"/>
      <c r="X8" s="40"/>
    </row>
    <row r="9" ht="15.75" customHeight="1">
      <c r="A9" s="48" t="str">
        <f>Inventory!O9</f>
        <v>L_8_R</v>
      </c>
      <c r="B9" s="48">
        <f>Inventory!D9</f>
        <v>8</v>
      </c>
      <c r="C9" s="32">
        <v>25.5</v>
      </c>
      <c r="D9" s="51">
        <v>26.6</v>
      </c>
      <c r="E9" s="51">
        <v>26.5</v>
      </c>
      <c r="F9" s="51">
        <v>26.9</v>
      </c>
      <c r="G9" s="51">
        <v>25.8</v>
      </c>
      <c r="H9" s="51">
        <v>26.0</v>
      </c>
      <c r="I9" s="51">
        <v>27.3</v>
      </c>
      <c r="J9" s="51">
        <v>27.2</v>
      </c>
      <c r="K9" s="51">
        <v>27.3</v>
      </c>
      <c r="L9" s="51">
        <v>26.6</v>
      </c>
      <c r="M9" s="51">
        <v>26.7</v>
      </c>
      <c r="N9" s="51">
        <v>26.7</v>
      </c>
      <c r="O9" s="51">
        <v>26.6</v>
      </c>
      <c r="P9" s="51">
        <v>26.6</v>
      </c>
      <c r="Q9" s="51">
        <v>26.6</v>
      </c>
      <c r="R9" s="53">
        <v>27.2</v>
      </c>
      <c r="S9" s="53">
        <v>28.3</v>
      </c>
      <c r="T9" s="40"/>
      <c r="U9" s="40"/>
      <c r="V9" s="40"/>
      <c r="W9" s="40"/>
      <c r="X9" s="40"/>
    </row>
    <row r="10" ht="15.75" customHeight="1">
      <c r="A10" s="20" t="str">
        <f>Inventory!O10</f>
        <v>-4_8_0</v>
      </c>
      <c r="B10" s="20">
        <f>Inventory!D10</f>
        <v>9</v>
      </c>
      <c r="C10" s="24">
        <v>26.6</v>
      </c>
      <c r="D10" s="42">
        <v>26.4</v>
      </c>
      <c r="E10" s="42">
        <v>27.0</v>
      </c>
      <c r="F10" s="42">
        <v>27.4</v>
      </c>
      <c r="G10" s="42">
        <v>26.8</v>
      </c>
      <c r="H10" s="42">
        <v>26.5</v>
      </c>
      <c r="I10" s="42">
        <v>26.4</v>
      </c>
      <c r="J10" s="42">
        <v>26.6</v>
      </c>
      <c r="K10" s="42">
        <v>26.5</v>
      </c>
      <c r="L10" s="42">
        <v>26.2</v>
      </c>
      <c r="M10" s="42">
        <v>26.0</v>
      </c>
      <c r="N10" s="42">
        <v>26.0</v>
      </c>
      <c r="O10" s="42">
        <v>26.0</v>
      </c>
      <c r="P10" s="42">
        <v>26.5</v>
      </c>
      <c r="Q10" s="44">
        <v>25.9</v>
      </c>
      <c r="R10" s="44">
        <v>26.0</v>
      </c>
      <c r="S10" s="44">
        <v>27.0</v>
      </c>
      <c r="T10" s="40"/>
      <c r="U10" s="40"/>
      <c r="V10" s="40"/>
      <c r="W10" s="40"/>
      <c r="X10" s="40"/>
    </row>
    <row r="11" ht="15.75" customHeight="1">
      <c r="A11" s="20" t="str">
        <f>Inventory!O11</f>
        <v>-4_8_LR</v>
      </c>
      <c r="B11" s="20">
        <f>Inventory!D11</f>
        <v>10</v>
      </c>
      <c r="C11" s="24">
        <v>25.8</v>
      </c>
      <c r="D11" s="42">
        <v>25.8</v>
      </c>
      <c r="E11" s="42">
        <v>26.5</v>
      </c>
      <c r="F11" s="42">
        <v>26.1</v>
      </c>
      <c r="G11" s="42">
        <v>25.3</v>
      </c>
      <c r="H11" s="42">
        <v>25.2</v>
      </c>
      <c r="I11" s="42">
        <v>24.7</v>
      </c>
      <c r="J11" s="42">
        <v>24.9</v>
      </c>
      <c r="K11" s="42">
        <v>24.9</v>
      </c>
      <c r="L11" s="42">
        <v>24.5</v>
      </c>
      <c r="M11" s="42">
        <v>24.4</v>
      </c>
      <c r="N11" s="42">
        <v>24.5</v>
      </c>
      <c r="O11" s="42">
        <v>24.7</v>
      </c>
      <c r="P11" s="42">
        <v>24.6</v>
      </c>
      <c r="Q11" s="44">
        <v>24.7</v>
      </c>
      <c r="R11" s="44">
        <v>24.9</v>
      </c>
      <c r="S11" s="44">
        <v>24.8</v>
      </c>
      <c r="T11" s="65"/>
      <c r="U11" s="65"/>
      <c r="V11" s="65"/>
      <c r="W11" s="65"/>
      <c r="X11" s="65"/>
    </row>
    <row r="12" ht="15.75" customHeight="1">
      <c r="A12" s="48" t="str">
        <f>Inventory!O12</f>
        <v>-5_8_L</v>
      </c>
      <c r="B12" s="49">
        <v>11.0</v>
      </c>
      <c r="C12" s="32">
        <v>26.1</v>
      </c>
      <c r="D12" s="51">
        <v>26.4</v>
      </c>
      <c r="E12" s="51">
        <v>28.0</v>
      </c>
      <c r="F12" s="51">
        <v>27.5</v>
      </c>
      <c r="G12" s="51">
        <v>27.4</v>
      </c>
      <c r="H12" s="51">
        <v>27.1</v>
      </c>
      <c r="I12" s="51">
        <v>27.2</v>
      </c>
      <c r="J12" s="51">
        <v>27.1</v>
      </c>
      <c r="K12" s="51">
        <v>26.8</v>
      </c>
      <c r="L12" s="51">
        <v>26.5</v>
      </c>
      <c r="M12" s="51">
        <v>26.7</v>
      </c>
      <c r="N12" s="51">
        <v>26.7</v>
      </c>
      <c r="O12" s="51">
        <v>27.0</v>
      </c>
      <c r="P12" s="51">
        <v>27.1</v>
      </c>
      <c r="Q12" s="53">
        <v>26.7</v>
      </c>
      <c r="R12" s="53">
        <v>26.6</v>
      </c>
      <c r="S12" s="53">
        <v>27.1</v>
      </c>
      <c r="T12" s="65"/>
      <c r="U12" s="65"/>
      <c r="V12" s="65"/>
      <c r="W12" s="65"/>
      <c r="X12" s="65"/>
    </row>
    <row r="13" ht="15.75" customHeight="1">
      <c r="A13" s="48" t="str">
        <f>Inventory!O13</f>
        <v>-5_8_R</v>
      </c>
      <c r="B13" s="49">
        <v>12.0</v>
      </c>
      <c r="C13" s="32">
        <v>26.0</v>
      </c>
      <c r="D13" s="51">
        <v>27.1</v>
      </c>
      <c r="E13" s="51">
        <v>28.0</v>
      </c>
      <c r="F13" s="51">
        <v>27.5</v>
      </c>
      <c r="G13" s="51">
        <v>27.2</v>
      </c>
      <c r="H13" s="51">
        <v>26.5</v>
      </c>
      <c r="I13" s="51">
        <v>26.6</v>
      </c>
      <c r="J13" s="51">
        <v>26.6</v>
      </c>
      <c r="K13" s="51">
        <v>26.4</v>
      </c>
      <c r="L13" s="51">
        <v>25.9</v>
      </c>
      <c r="M13" s="51">
        <v>26.5</v>
      </c>
      <c r="N13" s="51">
        <v>26.4</v>
      </c>
      <c r="O13" s="51">
        <v>26.4</v>
      </c>
      <c r="P13" s="51">
        <v>26.8</v>
      </c>
      <c r="Q13" s="51">
        <v>26.2</v>
      </c>
      <c r="R13" s="53">
        <v>26.4</v>
      </c>
      <c r="S13" s="53">
        <v>26.3</v>
      </c>
      <c r="T13" s="40"/>
      <c r="U13" s="40"/>
      <c r="V13" s="40"/>
      <c r="W13" s="40"/>
      <c r="X13" s="40"/>
    </row>
    <row r="14" ht="15.75" customHeight="1">
      <c r="A14" s="20" t="str">
        <f>Inventory!O14</f>
        <v>-6_8_0</v>
      </c>
      <c r="B14" s="24">
        <v>13.0</v>
      </c>
      <c r="C14" s="24">
        <v>29.1</v>
      </c>
      <c r="D14" s="42">
        <v>28.9</v>
      </c>
      <c r="E14" s="42">
        <v>29.1</v>
      </c>
      <c r="F14" s="42">
        <v>29.5</v>
      </c>
      <c r="G14" s="42">
        <v>29.6</v>
      </c>
      <c r="H14" s="42">
        <v>30.3</v>
      </c>
      <c r="I14" s="42">
        <v>29.1</v>
      </c>
      <c r="J14" s="42">
        <v>28.5</v>
      </c>
      <c r="K14" s="42">
        <v>29.0</v>
      </c>
      <c r="L14" s="42">
        <v>28.9</v>
      </c>
      <c r="M14" s="42">
        <v>29.1</v>
      </c>
      <c r="N14" s="42">
        <v>29.2</v>
      </c>
      <c r="O14" s="42">
        <v>28.9</v>
      </c>
      <c r="P14" s="42">
        <v>26.7</v>
      </c>
      <c r="Q14" s="44">
        <v>28.8</v>
      </c>
      <c r="R14" s="44">
        <v>29.1</v>
      </c>
      <c r="S14" s="44">
        <v>29.7</v>
      </c>
      <c r="T14" s="40"/>
      <c r="U14" s="40"/>
      <c r="V14" s="40"/>
      <c r="W14" s="40"/>
      <c r="X14" s="40"/>
    </row>
    <row r="15" ht="15.75" customHeight="1">
      <c r="A15" s="20" t="str">
        <f>Inventory!O15</f>
        <v>-6_8_L</v>
      </c>
      <c r="B15" s="24">
        <v>14.0</v>
      </c>
      <c r="C15" s="24">
        <v>29.0</v>
      </c>
      <c r="D15" s="42">
        <v>28.8</v>
      </c>
      <c r="E15" s="42">
        <v>29.2</v>
      </c>
      <c r="F15" s="42">
        <v>28.7</v>
      </c>
      <c r="G15" s="42">
        <v>26.0</v>
      </c>
      <c r="H15" s="42">
        <v>23.5</v>
      </c>
      <c r="I15" s="42">
        <v>21.5</v>
      </c>
      <c r="J15" s="42" t="s">
        <v>122</v>
      </c>
      <c r="K15" s="42" t="s">
        <v>122</v>
      </c>
      <c r="L15" s="42" t="s">
        <v>122</v>
      </c>
      <c r="M15" s="42" t="s">
        <v>122</v>
      </c>
      <c r="N15" s="42" t="s">
        <v>122</v>
      </c>
      <c r="O15" s="42" t="s">
        <v>122</v>
      </c>
      <c r="P15" s="42" t="s">
        <v>122</v>
      </c>
      <c r="Q15" s="42" t="s">
        <v>122</v>
      </c>
      <c r="R15" s="42" t="s">
        <v>122</v>
      </c>
      <c r="S15" s="42" t="s">
        <v>122</v>
      </c>
      <c r="T15" s="40"/>
      <c r="U15" s="40"/>
      <c r="V15" s="40"/>
      <c r="W15" s="40"/>
      <c r="X15" s="40"/>
    </row>
    <row r="16" ht="15.75" customHeight="1">
      <c r="A16" s="20" t="str">
        <f>Inventory!O16</f>
        <v>-6_8_R</v>
      </c>
      <c r="B16" s="24">
        <v>15.0</v>
      </c>
      <c r="C16" s="24">
        <v>27.6</v>
      </c>
      <c r="D16" s="42">
        <v>28.2</v>
      </c>
      <c r="E16" s="42">
        <v>28.2</v>
      </c>
      <c r="F16" s="42">
        <v>28.8</v>
      </c>
      <c r="G16" s="42">
        <v>28.7</v>
      </c>
      <c r="H16" s="42">
        <v>28.9</v>
      </c>
      <c r="I16" s="42">
        <v>28.5</v>
      </c>
      <c r="J16" s="42">
        <v>28.1</v>
      </c>
      <c r="K16" s="42">
        <v>28.3</v>
      </c>
      <c r="L16" s="42">
        <v>28.4</v>
      </c>
      <c r="M16" s="42">
        <v>28.2</v>
      </c>
      <c r="N16" s="42">
        <v>28.3</v>
      </c>
      <c r="O16" s="42">
        <v>28.5</v>
      </c>
      <c r="P16" s="42">
        <v>28.5</v>
      </c>
      <c r="Q16" s="68">
        <v>28.6</v>
      </c>
      <c r="R16" s="68">
        <v>28.2</v>
      </c>
      <c r="S16" s="68">
        <v>29.1</v>
      </c>
      <c r="T16" s="40"/>
      <c r="U16" s="40"/>
      <c r="V16" s="40"/>
      <c r="W16" s="40"/>
      <c r="X16" s="40"/>
    </row>
    <row r="17" ht="15.75" customHeight="1">
      <c r="A17" s="18"/>
      <c r="B17" s="18"/>
      <c r="C17" s="18" t="s">
        <v>123</v>
      </c>
      <c r="D17" s="18" t="s">
        <v>124</v>
      </c>
      <c r="E17" s="18" t="s">
        <v>125</v>
      </c>
      <c r="F17" s="18"/>
      <c r="G17" s="18" t="s">
        <v>126</v>
      </c>
      <c r="J17" s="40"/>
      <c r="K17" s="40"/>
      <c r="L17" s="40"/>
      <c r="M17" s="40"/>
      <c r="N17" s="40"/>
      <c r="O17" s="40"/>
      <c r="P17" s="40"/>
      <c r="Q17" s="40"/>
      <c r="R17" s="69" t="s">
        <v>127</v>
      </c>
      <c r="S17" s="69" t="s">
        <v>127</v>
      </c>
      <c r="T17" s="40"/>
      <c r="U17" s="40"/>
      <c r="V17" s="40"/>
      <c r="W17" s="40"/>
      <c r="X17" s="40"/>
    </row>
    <row r="18" ht="15.75" customHeight="1"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ht="15.75" customHeight="1">
      <c r="H19" s="57"/>
      <c r="I19" s="7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ht="15.75" customHeight="1">
      <c r="A20" s="18" t="s">
        <v>112</v>
      </c>
      <c r="B20" s="18" t="s">
        <v>40</v>
      </c>
      <c r="C20" s="18" t="s">
        <v>113</v>
      </c>
      <c r="F20" s="18" t="s">
        <v>128</v>
      </c>
      <c r="H20" s="57"/>
      <c r="I20" s="7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ht="15.75" customHeight="1">
      <c r="A21" s="29" t="s">
        <v>77</v>
      </c>
      <c r="B21" s="71">
        <v>43614.0</v>
      </c>
      <c r="C21" s="72">
        <v>43630.0</v>
      </c>
      <c r="D21" s="73" t="s">
        <v>119</v>
      </c>
      <c r="E21" s="74" t="s">
        <v>120</v>
      </c>
      <c r="F21" s="75">
        <v>4.0</v>
      </c>
      <c r="G21" s="76" t="s">
        <v>129</v>
      </c>
      <c r="H21" s="57"/>
      <c r="I21" s="7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ht="15.75" customHeight="1">
      <c r="A22" s="36" t="s">
        <v>88</v>
      </c>
      <c r="B22" s="77">
        <v>43612.0</v>
      </c>
      <c r="C22" s="78">
        <v>43637.0</v>
      </c>
      <c r="D22" s="79" t="s">
        <v>119</v>
      </c>
      <c r="E22" s="80" t="s">
        <v>120</v>
      </c>
      <c r="F22" s="81">
        <v>3.0</v>
      </c>
      <c r="G22" s="76">
        <v>-6.0</v>
      </c>
      <c r="H22" s="57"/>
      <c r="I22" s="7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ht="15.75" customHeight="1">
      <c r="A23" s="36" t="s">
        <v>82</v>
      </c>
      <c r="B23" s="77">
        <v>43615.0</v>
      </c>
      <c r="C23" s="78">
        <v>43637.0</v>
      </c>
      <c r="D23" s="79" t="s">
        <v>119</v>
      </c>
      <c r="E23" s="80" t="s">
        <v>120</v>
      </c>
      <c r="F23" s="81">
        <v>4.0</v>
      </c>
      <c r="G23" s="76" t="s">
        <v>130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ht="15.75" customHeight="1">
      <c r="A24" s="36" t="s">
        <v>85</v>
      </c>
      <c r="B24" s="77">
        <v>43615.0</v>
      </c>
      <c r="C24" s="78">
        <v>43637.0</v>
      </c>
      <c r="D24" s="79" t="s">
        <v>119</v>
      </c>
      <c r="E24" s="80" t="s">
        <v>120</v>
      </c>
      <c r="F24" s="81">
        <v>4.0</v>
      </c>
      <c r="G24" s="76" t="s">
        <v>131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5" width="10.56"/>
  </cols>
  <sheetData>
    <row r="1" ht="15.75" customHeight="1">
      <c r="A1" s="82" t="s">
        <v>132</v>
      </c>
      <c r="B1" s="82" t="s">
        <v>133</v>
      </c>
      <c r="C1" s="82" t="s">
        <v>134</v>
      </c>
      <c r="D1" s="83" t="s">
        <v>135</v>
      </c>
      <c r="E1" s="84" t="s">
        <v>136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ht="15.75" customHeight="1">
      <c r="A2" s="86">
        <v>0.0</v>
      </c>
      <c r="B2" s="87">
        <v>43691.0</v>
      </c>
      <c r="C2" s="88" t="str">
        <f>'Daily Weight '!A2</f>
        <v>NT_8_0</v>
      </c>
      <c r="D2" s="89">
        <v>0.9901</v>
      </c>
      <c r="E2" s="90">
        <v>1.0136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ht="15.75" customHeight="1">
      <c r="A3" s="91">
        <v>0.0</v>
      </c>
      <c r="B3" s="31">
        <v>43691.0</v>
      </c>
      <c r="C3" s="20" t="str">
        <f>'Daily Weight '!A3</f>
        <v>NT_8_LR</v>
      </c>
      <c r="D3" s="42">
        <v>0.9877</v>
      </c>
      <c r="E3" s="92">
        <v>1.0034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ht="15.75" customHeight="1">
      <c r="A4" s="93">
        <v>0.0</v>
      </c>
      <c r="B4" s="31">
        <v>43691.0</v>
      </c>
      <c r="C4" s="20" t="str">
        <f>'Daily Weight '!A4</f>
        <v>F_8_L</v>
      </c>
      <c r="D4" s="51">
        <v>0.9814</v>
      </c>
      <c r="E4" s="94">
        <v>0.9996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ht="15.75" customHeight="1">
      <c r="A5" s="93">
        <v>0.0</v>
      </c>
      <c r="B5" s="31">
        <v>43691.0</v>
      </c>
      <c r="C5" s="20" t="str">
        <f>'Daily Weight '!A5</f>
        <v>F_8_R</v>
      </c>
      <c r="D5" s="51">
        <v>0.9872</v>
      </c>
      <c r="E5" s="94">
        <v>1.013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ht="15.75" customHeight="1">
      <c r="A6" s="91">
        <v>0.0</v>
      </c>
      <c r="B6" s="31">
        <v>43691.0</v>
      </c>
      <c r="C6" s="20" t="str">
        <f>'Daily Weight '!A6</f>
        <v>M_8_0</v>
      </c>
      <c r="D6" s="42">
        <v>0.9737</v>
      </c>
      <c r="E6" s="92">
        <v>0.9999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ht="15.75" customHeight="1">
      <c r="A7" s="91">
        <v>0.0</v>
      </c>
      <c r="B7" s="31">
        <v>43691.0</v>
      </c>
      <c r="C7" s="20" t="str">
        <f>'Daily Weight '!A7</f>
        <v>M_8_LR</v>
      </c>
      <c r="D7" s="42">
        <v>0.9744</v>
      </c>
      <c r="E7" s="92">
        <v>0.985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ht="15.75" customHeight="1">
      <c r="A8" s="93">
        <v>0.0</v>
      </c>
      <c r="B8" s="31">
        <v>43691.0</v>
      </c>
      <c r="C8" s="20" t="str">
        <f>'Daily Weight '!A8</f>
        <v>L_8_L</v>
      </c>
      <c r="D8" s="51">
        <v>0.9707</v>
      </c>
      <c r="E8" s="94">
        <v>0.9842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ht="15.75" customHeight="1">
      <c r="A9" s="95">
        <v>0.0</v>
      </c>
      <c r="B9" s="31">
        <v>43691.0</v>
      </c>
      <c r="C9" s="20" t="str">
        <f>'Daily Weight '!A9</f>
        <v>L_8_R</v>
      </c>
      <c r="D9" s="51">
        <v>0.9862</v>
      </c>
      <c r="E9" s="94">
        <v>0.9984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ht="15.75" customHeight="1">
      <c r="A10" s="96">
        <v>0.0</v>
      </c>
      <c r="B10" s="31">
        <v>43691.0</v>
      </c>
      <c r="C10" s="20" t="str">
        <f>'Daily Weight '!A10</f>
        <v>-4_8_0</v>
      </c>
      <c r="D10" s="42">
        <v>0.9816</v>
      </c>
      <c r="E10" s="92">
        <v>0.9963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ht="15.75" customHeight="1">
      <c r="A11" s="96">
        <v>0.0</v>
      </c>
      <c r="B11" s="31">
        <v>43691.0</v>
      </c>
      <c r="C11" s="20" t="str">
        <f>'Daily Weight '!A11</f>
        <v>-4_8_LR</v>
      </c>
      <c r="D11" s="42">
        <v>0.9821</v>
      </c>
      <c r="E11" s="92">
        <v>1.0031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ht="15.75" customHeight="1">
      <c r="A12" s="95">
        <v>0.0</v>
      </c>
      <c r="B12" s="31">
        <v>43691.0</v>
      </c>
      <c r="C12" s="20" t="str">
        <f>'Daily Weight '!A12</f>
        <v>-5_8_L</v>
      </c>
      <c r="D12" s="51">
        <v>0.9921</v>
      </c>
      <c r="E12" s="94">
        <v>0.9975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ht="15.75" customHeight="1">
      <c r="A13" s="95">
        <v>0.0</v>
      </c>
      <c r="B13" s="31">
        <v>43691.0</v>
      </c>
      <c r="C13" s="20" t="str">
        <f>'Daily Weight '!A13</f>
        <v>-5_8_R</v>
      </c>
      <c r="D13" s="51">
        <v>0.9753</v>
      </c>
      <c r="E13" s="94">
        <v>0.9866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ht="15.75" customHeight="1">
      <c r="A14" s="96">
        <v>0.0</v>
      </c>
      <c r="B14" s="31">
        <v>43691.0</v>
      </c>
      <c r="C14" s="20" t="str">
        <f>'Daily Weight '!A14</f>
        <v>-6_8_0</v>
      </c>
      <c r="D14" s="42">
        <v>0.9872</v>
      </c>
      <c r="E14" s="92">
        <v>1.0113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ht="15.75" customHeight="1">
      <c r="A15" s="96">
        <v>0.0</v>
      </c>
      <c r="B15" s="31">
        <v>43691.0</v>
      </c>
      <c r="C15" s="20" t="str">
        <f>'Daily Weight '!A15</f>
        <v>-6_8_L</v>
      </c>
      <c r="D15" s="42">
        <v>0.9861</v>
      </c>
      <c r="E15" s="92">
        <v>0.9948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ht="15.75" customHeight="1">
      <c r="A16" s="95">
        <v>0.0</v>
      </c>
      <c r="B16" s="31">
        <v>43691.0</v>
      </c>
      <c r="C16" s="20" t="str">
        <f>'Daily Weight '!A16</f>
        <v>-6_8_R</v>
      </c>
      <c r="D16" s="42">
        <v>0.9826</v>
      </c>
      <c r="E16" s="92">
        <v>1.0274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15.75" customHeight="1">
      <c r="A17" s="86">
        <f t="shared" ref="A17:B17" si="1">A2+1</f>
        <v>1</v>
      </c>
      <c r="B17" s="87">
        <f t="shared" si="1"/>
        <v>43692</v>
      </c>
      <c r="C17" s="88" t="str">
        <f t="shared" ref="C17:C196" si="3">C2</f>
        <v>NT_8_0</v>
      </c>
      <c r="D17" s="89">
        <v>0.9825</v>
      </c>
      <c r="E17" s="90">
        <v>1.0227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ht="15.75" customHeight="1">
      <c r="A18" s="20">
        <f t="shared" ref="A18:B18" si="2">A3+1</f>
        <v>1</v>
      </c>
      <c r="B18" s="31">
        <f t="shared" si="2"/>
        <v>43692</v>
      </c>
      <c r="C18" s="20" t="str">
        <f t="shared" si="3"/>
        <v>NT_8_LR</v>
      </c>
      <c r="D18" s="42">
        <v>0.9731</v>
      </c>
      <c r="E18" s="92">
        <v>0.9949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ht="15.75" customHeight="1">
      <c r="A19" s="20">
        <f t="shared" ref="A19:B19" si="4">A4+1</f>
        <v>1</v>
      </c>
      <c r="B19" s="31">
        <f t="shared" si="4"/>
        <v>43692</v>
      </c>
      <c r="C19" s="20" t="str">
        <f t="shared" si="3"/>
        <v>F_8_L</v>
      </c>
      <c r="D19" s="51">
        <v>0.9842</v>
      </c>
      <c r="E19" s="94">
        <v>1.0139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ht="15.75" customHeight="1">
      <c r="A20" s="20">
        <f t="shared" ref="A20:B20" si="5">A5+1</f>
        <v>1</v>
      </c>
      <c r="B20" s="31">
        <f t="shared" si="5"/>
        <v>43692</v>
      </c>
      <c r="C20" s="20" t="str">
        <f t="shared" si="3"/>
        <v>F_8_R</v>
      </c>
      <c r="D20" s="51">
        <v>0.9715</v>
      </c>
      <c r="E20" s="94">
        <v>1.0159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ht="15.75" customHeight="1">
      <c r="A21" s="20">
        <f t="shared" ref="A21:B21" si="6">A6+1</f>
        <v>1</v>
      </c>
      <c r="B21" s="31">
        <f t="shared" si="6"/>
        <v>43692</v>
      </c>
      <c r="C21" s="20" t="str">
        <f t="shared" si="3"/>
        <v>M_8_0</v>
      </c>
      <c r="D21" s="42">
        <v>0.9798</v>
      </c>
      <c r="E21" s="92">
        <v>1.0177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ht="15.75" customHeight="1">
      <c r="A22" s="20">
        <f t="shared" ref="A22:B22" si="7">A7+1</f>
        <v>1</v>
      </c>
      <c r="B22" s="31">
        <f t="shared" si="7"/>
        <v>43692</v>
      </c>
      <c r="C22" s="20" t="str">
        <f t="shared" si="3"/>
        <v>M_8_LR</v>
      </c>
      <c r="D22" s="42">
        <v>0.9632</v>
      </c>
      <c r="E22" s="92">
        <v>0.9909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ht="15.75" customHeight="1">
      <c r="A23" s="20">
        <f t="shared" ref="A23:B23" si="8">A8+1</f>
        <v>1</v>
      </c>
      <c r="B23" s="31">
        <f t="shared" si="8"/>
        <v>43692</v>
      </c>
      <c r="C23" s="20" t="str">
        <f t="shared" si="3"/>
        <v>L_8_L</v>
      </c>
      <c r="D23" s="51">
        <v>0.9822</v>
      </c>
      <c r="E23" s="94">
        <v>1.0098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ht="15.75" customHeight="1">
      <c r="A24" s="20">
        <f t="shared" ref="A24:B24" si="9">A9+1</f>
        <v>1</v>
      </c>
      <c r="B24" s="31">
        <f t="shared" si="9"/>
        <v>43692</v>
      </c>
      <c r="C24" s="20" t="str">
        <f t="shared" si="3"/>
        <v>L_8_R</v>
      </c>
      <c r="D24" s="51">
        <v>0.9867</v>
      </c>
      <c r="E24" s="94">
        <v>1.0311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ht="15.75" customHeight="1">
      <c r="A25" s="20">
        <f t="shared" ref="A25:B25" si="10">A10+1</f>
        <v>1</v>
      </c>
      <c r="B25" s="31">
        <f t="shared" si="10"/>
        <v>43692</v>
      </c>
      <c r="C25" s="20" t="str">
        <f t="shared" si="3"/>
        <v>-4_8_0</v>
      </c>
      <c r="D25" s="42">
        <v>0.9832</v>
      </c>
      <c r="E25" s="92">
        <v>1.0104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ht="15.75" customHeight="1">
      <c r="A26" s="20">
        <f t="shared" ref="A26:B26" si="11">A11+1</f>
        <v>1</v>
      </c>
      <c r="B26" s="31">
        <f t="shared" si="11"/>
        <v>43692</v>
      </c>
      <c r="C26" s="20" t="str">
        <f t="shared" si="3"/>
        <v>-4_8_LR</v>
      </c>
      <c r="D26" s="42">
        <v>0.9706</v>
      </c>
      <c r="E26" s="92">
        <v>1.0032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ht="15.75" customHeight="1">
      <c r="A27" s="20">
        <f t="shared" ref="A27:B27" si="12">A12+1</f>
        <v>1</v>
      </c>
      <c r="B27" s="31">
        <f t="shared" si="12"/>
        <v>43692</v>
      </c>
      <c r="C27" s="20" t="str">
        <f t="shared" si="3"/>
        <v>-5_8_L</v>
      </c>
      <c r="D27" s="51">
        <v>0.9803</v>
      </c>
      <c r="E27" s="94">
        <v>1.0173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ht="15.75" customHeight="1">
      <c r="A28" s="20">
        <f t="shared" ref="A28:B28" si="13">A13+1</f>
        <v>1</v>
      </c>
      <c r="B28" s="31">
        <f t="shared" si="13"/>
        <v>43692</v>
      </c>
      <c r="C28" s="20" t="str">
        <f t="shared" si="3"/>
        <v>-5_8_R</v>
      </c>
      <c r="D28" s="51">
        <v>0.9767</v>
      </c>
      <c r="E28" s="94">
        <v>1.0072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ht="15.75" customHeight="1">
      <c r="A29" s="20">
        <f t="shared" ref="A29:B29" si="14">A14+1</f>
        <v>1</v>
      </c>
      <c r="B29" s="31">
        <f t="shared" si="14"/>
        <v>43692</v>
      </c>
      <c r="C29" s="20" t="str">
        <f t="shared" si="3"/>
        <v>-6_8_0</v>
      </c>
      <c r="D29" s="42">
        <v>0.9904</v>
      </c>
      <c r="E29" s="92">
        <v>1.0083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ht="15.75" customHeight="1">
      <c r="A30" s="20">
        <f t="shared" ref="A30:B30" si="15">A15+1</f>
        <v>1</v>
      </c>
      <c r="B30" s="31">
        <f t="shared" si="15"/>
        <v>43692</v>
      </c>
      <c r="C30" s="20" t="str">
        <f t="shared" si="3"/>
        <v>-6_8_L</v>
      </c>
      <c r="D30" s="42">
        <v>0.9815</v>
      </c>
      <c r="E30" s="92">
        <v>0.9869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ht="15.75" customHeight="1">
      <c r="A31" s="20">
        <f t="shared" ref="A31:B31" si="16">A16+1</f>
        <v>1</v>
      </c>
      <c r="B31" s="31">
        <f t="shared" si="16"/>
        <v>43692</v>
      </c>
      <c r="C31" s="20" t="str">
        <f t="shared" si="3"/>
        <v>-6_8_R</v>
      </c>
      <c r="D31" s="42">
        <v>0.9844</v>
      </c>
      <c r="E31" s="92">
        <v>1.0288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 ht="15.75" customHeight="1">
      <c r="A32" s="97">
        <f t="shared" ref="A32:B32" si="17">A17+1</f>
        <v>2</v>
      </c>
      <c r="B32" s="87">
        <f t="shared" si="17"/>
        <v>43693</v>
      </c>
      <c r="C32" s="88" t="str">
        <f t="shared" si="3"/>
        <v>NT_8_0</v>
      </c>
      <c r="D32" s="89">
        <v>0.9899</v>
      </c>
      <c r="E32" s="90">
        <v>1.0191</v>
      </c>
    </row>
    <row r="33" ht="15.75" customHeight="1">
      <c r="A33" s="96">
        <f t="shared" ref="A33:B33" si="18">A18+1</f>
        <v>2</v>
      </c>
      <c r="B33" s="31">
        <f t="shared" si="18"/>
        <v>43693</v>
      </c>
      <c r="C33" s="20" t="str">
        <f t="shared" si="3"/>
        <v>NT_8_LR</v>
      </c>
      <c r="D33" s="42">
        <v>0.9849</v>
      </c>
      <c r="E33" s="92">
        <v>1.0234</v>
      </c>
    </row>
    <row r="34" ht="15.75" customHeight="1">
      <c r="A34" s="96">
        <f t="shared" ref="A34:B34" si="19">A19+1</f>
        <v>2</v>
      </c>
      <c r="B34" s="31">
        <f t="shared" si="19"/>
        <v>43693</v>
      </c>
      <c r="C34" s="20" t="str">
        <f t="shared" si="3"/>
        <v>F_8_L</v>
      </c>
      <c r="D34" s="51">
        <v>0.9801</v>
      </c>
      <c r="E34" s="94">
        <v>1.0342</v>
      </c>
    </row>
    <row r="35" ht="15.75" customHeight="1">
      <c r="A35" s="96">
        <f t="shared" ref="A35:B35" si="20">A20+1</f>
        <v>2</v>
      </c>
      <c r="B35" s="31">
        <f t="shared" si="20"/>
        <v>43693</v>
      </c>
      <c r="C35" s="20" t="str">
        <f t="shared" si="3"/>
        <v>F_8_R</v>
      </c>
      <c r="D35" s="51">
        <v>0.9698</v>
      </c>
      <c r="E35" s="94">
        <v>0.9988</v>
      </c>
    </row>
    <row r="36" ht="15.75" customHeight="1">
      <c r="A36" s="96">
        <f t="shared" ref="A36:B36" si="21">A21+1</f>
        <v>2</v>
      </c>
      <c r="B36" s="31">
        <f t="shared" si="21"/>
        <v>43693</v>
      </c>
      <c r="C36" s="20" t="str">
        <f t="shared" si="3"/>
        <v>M_8_0</v>
      </c>
      <c r="D36" s="42">
        <v>0.9802</v>
      </c>
      <c r="E36" s="92">
        <v>1.0113</v>
      </c>
    </row>
    <row r="37" ht="15.75" customHeight="1">
      <c r="A37" s="96">
        <f t="shared" ref="A37:B37" si="22">A22+1</f>
        <v>2</v>
      </c>
      <c r="B37" s="31">
        <f t="shared" si="22"/>
        <v>43693</v>
      </c>
      <c r="C37" s="20" t="str">
        <f t="shared" si="3"/>
        <v>M_8_LR</v>
      </c>
      <c r="D37" s="42">
        <v>0.9698</v>
      </c>
      <c r="E37" s="92">
        <v>0.9972</v>
      </c>
    </row>
    <row r="38" ht="15.75" customHeight="1">
      <c r="A38" s="96">
        <f t="shared" ref="A38:B38" si="23">A23+1</f>
        <v>2</v>
      </c>
      <c r="B38" s="31">
        <f t="shared" si="23"/>
        <v>43693</v>
      </c>
      <c r="C38" s="20" t="str">
        <f t="shared" si="3"/>
        <v>L_8_L</v>
      </c>
      <c r="D38" s="51">
        <v>0.9676</v>
      </c>
      <c r="E38" s="94">
        <v>0.9991</v>
      </c>
    </row>
    <row r="39" ht="15.75" customHeight="1">
      <c r="A39" s="96">
        <f t="shared" ref="A39:B39" si="24">A24+1</f>
        <v>2</v>
      </c>
      <c r="B39" s="31">
        <f t="shared" si="24"/>
        <v>43693</v>
      </c>
      <c r="C39" s="20" t="str">
        <f t="shared" si="3"/>
        <v>L_8_R</v>
      </c>
      <c r="D39" s="51">
        <v>0.9745</v>
      </c>
      <c r="E39" s="94">
        <v>1.0111</v>
      </c>
    </row>
    <row r="40" ht="15.75" customHeight="1">
      <c r="A40" s="96">
        <f t="shared" ref="A40:B40" si="25">A25+1</f>
        <v>2</v>
      </c>
      <c r="B40" s="31">
        <f t="shared" si="25"/>
        <v>43693</v>
      </c>
      <c r="C40" s="20" t="str">
        <f t="shared" si="3"/>
        <v>-4_8_0</v>
      </c>
      <c r="D40" s="42">
        <v>0.9785</v>
      </c>
      <c r="E40" s="92">
        <v>1.0093</v>
      </c>
    </row>
    <row r="41" ht="15.75" customHeight="1">
      <c r="A41" s="96">
        <f t="shared" ref="A41:B41" si="26">A26+1</f>
        <v>2</v>
      </c>
      <c r="B41" s="31">
        <f t="shared" si="26"/>
        <v>43693</v>
      </c>
      <c r="C41" s="20" t="str">
        <f t="shared" si="3"/>
        <v>-4_8_LR</v>
      </c>
      <c r="D41" s="42">
        <v>0.9654</v>
      </c>
      <c r="E41" s="92">
        <v>1.0043</v>
      </c>
    </row>
    <row r="42" ht="15.75" customHeight="1">
      <c r="A42" s="96">
        <f t="shared" ref="A42:B42" si="27">A27+1</f>
        <v>2</v>
      </c>
      <c r="B42" s="31">
        <f t="shared" si="27"/>
        <v>43693</v>
      </c>
      <c r="C42" s="20" t="str">
        <f t="shared" si="3"/>
        <v>-5_8_L</v>
      </c>
      <c r="D42" s="51">
        <v>0.974</v>
      </c>
      <c r="E42" s="94">
        <v>0.997</v>
      </c>
    </row>
    <row r="43" ht="15.75" customHeight="1">
      <c r="A43" s="96">
        <f t="shared" ref="A43:B43" si="28">A28+1</f>
        <v>2</v>
      </c>
      <c r="B43" s="31">
        <f t="shared" si="28"/>
        <v>43693</v>
      </c>
      <c r="C43" s="20" t="str">
        <f t="shared" si="3"/>
        <v>-5_8_R</v>
      </c>
      <c r="D43" s="51">
        <v>0.9838</v>
      </c>
      <c r="E43" s="94">
        <v>0.9975</v>
      </c>
    </row>
    <row r="44" ht="15.75" customHeight="1">
      <c r="A44" s="96">
        <f t="shared" ref="A44:B44" si="29">A29+1</f>
        <v>2</v>
      </c>
      <c r="B44" s="31">
        <f t="shared" si="29"/>
        <v>43693</v>
      </c>
      <c r="C44" s="20" t="str">
        <f t="shared" si="3"/>
        <v>-6_8_0</v>
      </c>
      <c r="D44" s="42">
        <v>0.9661</v>
      </c>
      <c r="E44" s="92">
        <v>0.9831</v>
      </c>
    </row>
    <row r="45" ht="15.75" customHeight="1">
      <c r="A45" s="96">
        <f t="shared" ref="A45:B45" si="30">A30+1</f>
        <v>2</v>
      </c>
      <c r="B45" s="31">
        <f t="shared" si="30"/>
        <v>43693</v>
      </c>
      <c r="C45" s="20" t="str">
        <f t="shared" si="3"/>
        <v>-6_8_L</v>
      </c>
      <c r="D45" s="42">
        <v>0.966</v>
      </c>
      <c r="E45" s="92">
        <v>0.9745</v>
      </c>
    </row>
    <row r="46" ht="15.75" customHeight="1">
      <c r="A46" s="96">
        <f t="shared" ref="A46:B46" si="31">A31+1</f>
        <v>2</v>
      </c>
      <c r="B46" s="31">
        <f t="shared" si="31"/>
        <v>43693</v>
      </c>
      <c r="C46" s="20" t="str">
        <f t="shared" si="3"/>
        <v>-6_8_R</v>
      </c>
      <c r="D46" s="42">
        <v>0.9845</v>
      </c>
      <c r="E46" s="92">
        <v>1.0039</v>
      </c>
    </row>
    <row r="47" ht="15.75" customHeight="1">
      <c r="A47" s="97">
        <f t="shared" ref="A47:B47" si="32">A32+1</f>
        <v>3</v>
      </c>
      <c r="B47" s="87">
        <f t="shared" si="32"/>
        <v>43694</v>
      </c>
      <c r="C47" s="88" t="str">
        <f t="shared" si="3"/>
        <v>NT_8_0</v>
      </c>
      <c r="D47" s="89">
        <v>0.9719</v>
      </c>
      <c r="E47" s="98">
        <v>1.0074</v>
      </c>
    </row>
    <row r="48" ht="15.75" customHeight="1">
      <c r="A48" s="96">
        <f t="shared" ref="A48:B48" si="33">A33+1</f>
        <v>3</v>
      </c>
      <c r="B48" s="31">
        <f t="shared" si="33"/>
        <v>43694</v>
      </c>
      <c r="C48" s="20" t="str">
        <f t="shared" si="3"/>
        <v>NT_8_LR</v>
      </c>
      <c r="D48" s="42">
        <v>0.968</v>
      </c>
      <c r="E48" s="99">
        <v>0.983</v>
      </c>
    </row>
    <row r="49" ht="15.75" customHeight="1">
      <c r="A49" s="96">
        <f t="shared" ref="A49:B49" si="34">A34+1</f>
        <v>3</v>
      </c>
      <c r="B49" s="31">
        <f t="shared" si="34"/>
        <v>43694</v>
      </c>
      <c r="C49" s="20" t="str">
        <f t="shared" si="3"/>
        <v>F_8_L</v>
      </c>
      <c r="D49" s="51">
        <v>0.9651</v>
      </c>
      <c r="E49" s="100">
        <v>1.0033</v>
      </c>
    </row>
    <row r="50" ht="15.75" customHeight="1">
      <c r="A50" s="96">
        <f t="shared" ref="A50:B50" si="35">A35+1</f>
        <v>3</v>
      </c>
      <c r="B50" s="31">
        <f t="shared" si="35"/>
        <v>43694</v>
      </c>
      <c r="C50" s="20" t="str">
        <f t="shared" si="3"/>
        <v>F_8_R</v>
      </c>
      <c r="D50" s="51">
        <v>0.9609</v>
      </c>
      <c r="E50" s="100">
        <v>1.0084</v>
      </c>
    </row>
    <row r="51" ht="15.75" customHeight="1">
      <c r="A51" s="96">
        <f t="shared" ref="A51:B51" si="36">A36+1</f>
        <v>3</v>
      </c>
      <c r="B51" s="31">
        <f t="shared" si="36"/>
        <v>43694</v>
      </c>
      <c r="C51" s="20" t="str">
        <f t="shared" si="3"/>
        <v>M_8_0</v>
      </c>
      <c r="D51" s="42">
        <v>0.9731</v>
      </c>
      <c r="E51" s="99">
        <v>1.0191</v>
      </c>
    </row>
    <row r="52" ht="15.75" customHeight="1">
      <c r="A52" s="96">
        <f t="shared" ref="A52:B52" si="37">A37+1</f>
        <v>3</v>
      </c>
      <c r="B52" s="31">
        <f t="shared" si="37"/>
        <v>43694</v>
      </c>
      <c r="C52" s="20" t="str">
        <f t="shared" si="3"/>
        <v>M_8_LR</v>
      </c>
      <c r="D52" s="42">
        <v>0.973</v>
      </c>
      <c r="E52" s="99">
        <v>1.0101</v>
      </c>
    </row>
    <row r="53" ht="15.75" customHeight="1">
      <c r="A53" s="96">
        <f t="shared" ref="A53:B53" si="38">A38+1</f>
        <v>3</v>
      </c>
      <c r="B53" s="31">
        <f t="shared" si="38"/>
        <v>43694</v>
      </c>
      <c r="C53" s="20" t="str">
        <f t="shared" si="3"/>
        <v>L_8_L</v>
      </c>
      <c r="D53" s="51">
        <v>0.9763</v>
      </c>
      <c r="E53" s="100">
        <v>1.0205</v>
      </c>
    </row>
    <row r="54" ht="15.75" customHeight="1">
      <c r="A54" s="96">
        <f t="shared" ref="A54:B54" si="39">A39+1</f>
        <v>3</v>
      </c>
      <c r="B54" s="31">
        <f t="shared" si="39"/>
        <v>43694</v>
      </c>
      <c r="C54" s="20" t="str">
        <f t="shared" si="3"/>
        <v>L_8_R</v>
      </c>
      <c r="D54" s="51">
        <v>0.9675</v>
      </c>
      <c r="E54" s="100">
        <v>1.0054</v>
      </c>
    </row>
    <row r="55" ht="15.75" customHeight="1">
      <c r="A55" s="96">
        <f t="shared" ref="A55:B55" si="40">A40+1</f>
        <v>3</v>
      </c>
      <c r="B55" s="31">
        <f t="shared" si="40"/>
        <v>43694</v>
      </c>
      <c r="C55" s="20" t="str">
        <f t="shared" si="3"/>
        <v>-4_8_0</v>
      </c>
      <c r="D55" s="42">
        <v>0.9721</v>
      </c>
      <c r="E55" s="99">
        <v>0.9953</v>
      </c>
    </row>
    <row r="56" ht="15.75" customHeight="1">
      <c r="A56" s="96">
        <f t="shared" ref="A56:B56" si="41">A41+1</f>
        <v>3</v>
      </c>
      <c r="B56" s="31">
        <f t="shared" si="41"/>
        <v>43694</v>
      </c>
      <c r="C56" s="20" t="str">
        <f t="shared" si="3"/>
        <v>-4_8_LR</v>
      </c>
      <c r="D56" s="42">
        <v>0.9762</v>
      </c>
      <c r="E56" s="99">
        <v>0.9989</v>
      </c>
    </row>
    <row r="57" ht="15.75" customHeight="1">
      <c r="A57" s="96">
        <f t="shared" ref="A57:B57" si="42">A42+1</f>
        <v>3</v>
      </c>
      <c r="B57" s="31">
        <f t="shared" si="42"/>
        <v>43694</v>
      </c>
      <c r="C57" s="20" t="str">
        <f t="shared" si="3"/>
        <v>-5_8_L</v>
      </c>
      <c r="D57" s="51">
        <v>0.9823</v>
      </c>
      <c r="E57" s="100">
        <v>1.0125</v>
      </c>
    </row>
    <row r="58" ht="15.75" customHeight="1">
      <c r="A58" s="96">
        <f t="shared" ref="A58:B58" si="43">A43+1</f>
        <v>3</v>
      </c>
      <c r="B58" s="31">
        <f t="shared" si="43"/>
        <v>43694</v>
      </c>
      <c r="C58" s="20" t="str">
        <f t="shared" si="3"/>
        <v>-5_8_R</v>
      </c>
      <c r="D58" s="51">
        <v>0.9824</v>
      </c>
      <c r="E58" s="100">
        <v>1.0026</v>
      </c>
    </row>
    <row r="59" ht="15.75" customHeight="1">
      <c r="A59" s="96">
        <f t="shared" ref="A59:B59" si="44">A44+1</f>
        <v>3</v>
      </c>
      <c r="B59" s="31">
        <f t="shared" si="44"/>
        <v>43694</v>
      </c>
      <c r="C59" s="20" t="str">
        <f t="shared" si="3"/>
        <v>-6_8_0</v>
      </c>
      <c r="D59" s="42">
        <v>0.977</v>
      </c>
      <c r="E59" s="101">
        <v>1.0156</v>
      </c>
    </row>
    <row r="60" ht="15.75" customHeight="1">
      <c r="A60" s="96">
        <f t="shared" ref="A60:B60" si="45">A45+1</f>
        <v>3</v>
      </c>
      <c r="B60" s="31">
        <f t="shared" si="45"/>
        <v>43694</v>
      </c>
      <c r="C60" s="20" t="str">
        <f t="shared" si="3"/>
        <v>-6_8_L</v>
      </c>
      <c r="D60" s="42">
        <v>0.9834</v>
      </c>
      <c r="E60" s="101" t="s">
        <v>122</v>
      </c>
    </row>
    <row r="61" ht="15.75" customHeight="1">
      <c r="A61" s="96">
        <f t="shared" ref="A61:B61" si="46">A46+1</f>
        <v>3</v>
      </c>
      <c r="B61" s="31">
        <f t="shared" si="46"/>
        <v>43694</v>
      </c>
      <c r="C61" s="20" t="str">
        <f t="shared" si="3"/>
        <v>-6_8_R</v>
      </c>
      <c r="D61" s="42">
        <v>0.9251</v>
      </c>
      <c r="E61" s="101">
        <v>1.0122</v>
      </c>
    </row>
    <row r="62" ht="15.75" customHeight="1">
      <c r="A62" s="97">
        <f t="shared" ref="A62:B62" si="47">A47+1</f>
        <v>4</v>
      </c>
      <c r="B62" s="87">
        <f t="shared" si="47"/>
        <v>43695</v>
      </c>
      <c r="C62" s="88" t="str">
        <f t="shared" si="3"/>
        <v>NT_8_0</v>
      </c>
      <c r="D62" s="89">
        <v>0.9791</v>
      </c>
      <c r="E62" s="90">
        <v>1.0141</v>
      </c>
    </row>
    <row r="63" ht="15.75" customHeight="1">
      <c r="A63" s="96">
        <f t="shared" ref="A63:B63" si="48">A48+1</f>
        <v>4</v>
      </c>
      <c r="B63" s="31">
        <f t="shared" si="48"/>
        <v>43695</v>
      </c>
      <c r="C63" s="20" t="str">
        <f t="shared" si="3"/>
        <v>NT_8_LR</v>
      </c>
      <c r="D63" s="42">
        <v>0.9812</v>
      </c>
      <c r="E63" s="92">
        <v>1.0411</v>
      </c>
    </row>
    <row r="64" ht="15.75" customHeight="1">
      <c r="A64" s="96">
        <f t="shared" ref="A64:B64" si="49">A49+1</f>
        <v>4</v>
      </c>
      <c r="B64" s="31">
        <f t="shared" si="49"/>
        <v>43695</v>
      </c>
      <c r="C64" s="20" t="str">
        <f t="shared" si="3"/>
        <v>F_8_L</v>
      </c>
      <c r="D64" s="51">
        <v>0.9793</v>
      </c>
      <c r="E64" s="94">
        <v>1.0259</v>
      </c>
    </row>
    <row r="65" ht="15.75" customHeight="1">
      <c r="A65" s="96">
        <f t="shared" ref="A65:B65" si="50">A50+1</f>
        <v>4</v>
      </c>
      <c r="B65" s="31">
        <f t="shared" si="50"/>
        <v>43695</v>
      </c>
      <c r="C65" s="20" t="str">
        <f t="shared" si="3"/>
        <v>F_8_R</v>
      </c>
      <c r="D65" s="51">
        <v>0.9708</v>
      </c>
      <c r="E65" s="94">
        <v>1.0122</v>
      </c>
    </row>
    <row r="66" ht="15.75" customHeight="1">
      <c r="A66" s="96">
        <f t="shared" ref="A66:B66" si="51">A51+1</f>
        <v>4</v>
      </c>
      <c r="B66" s="31">
        <f t="shared" si="51"/>
        <v>43695</v>
      </c>
      <c r="C66" s="20" t="str">
        <f t="shared" si="3"/>
        <v>M_8_0</v>
      </c>
      <c r="D66" s="42">
        <v>0.9795</v>
      </c>
      <c r="E66" s="92">
        <v>1.0168</v>
      </c>
    </row>
    <row r="67" ht="15.75" customHeight="1">
      <c r="A67" s="96">
        <f t="shared" ref="A67:B67" si="52">A52+1</f>
        <v>4</v>
      </c>
      <c r="B67" s="31">
        <f t="shared" si="52"/>
        <v>43695</v>
      </c>
      <c r="C67" s="20" t="str">
        <f t="shared" si="3"/>
        <v>M_8_LR</v>
      </c>
      <c r="D67" s="42">
        <v>0.9775</v>
      </c>
      <c r="E67" s="92">
        <v>1.0205</v>
      </c>
    </row>
    <row r="68" ht="15.75" customHeight="1">
      <c r="A68" s="96">
        <f t="shared" ref="A68:B68" si="53">A53+1</f>
        <v>4</v>
      </c>
      <c r="B68" s="31">
        <f t="shared" si="53"/>
        <v>43695</v>
      </c>
      <c r="C68" s="20" t="str">
        <f t="shared" si="3"/>
        <v>L_8_L</v>
      </c>
      <c r="D68" s="51">
        <v>0.9745</v>
      </c>
      <c r="E68" s="94">
        <v>1.0336</v>
      </c>
    </row>
    <row r="69" ht="15.75" customHeight="1">
      <c r="A69" s="96">
        <f t="shared" ref="A69:B69" si="54">A54+1</f>
        <v>4</v>
      </c>
      <c r="B69" s="31">
        <f t="shared" si="54"/>
        <v>43695</v>
      </c>
      <c r="C69" s="20" t="str">
        <f t="shared" si="3"/>
        <v>L_8_R</v>
      </c>
      <c r="D69" s="51">
        <v>0.9651</v>
      </c>
      <c r="E69" s="94">
        <v>1.0166</v>
      </c>
    </row>
    <row r="70" ht="15.75" customHeight="1">
      <c r="A70" s="96">
        <f t="shared" ref="A70:B70" si="55">A55+1</f>
        <v>4</v>
      </c>
      <c r="B70" s="31">
        <f t="shared" si="55"/>
        <v>43695</v>
      </c>
      <c r="C70" s="20" t="str">
        <f t="shared" si="3"/>
        <v>-4_8_0</v>
      </c>
      <c r="D70" s="42">
        <v>0.9724</v>
      </c>
      <c r="E70" s="92">
        <v>1.0261</v>
      </c>
    </row>
    <row r="71" ht="15.75" customHeight="1">
      <c r="A71" s="96">
        <f t="shared" ref="A71:B71" si="56">A56+1</f>
        <v>4</v>
      </c>
      <c r="B71" s="31">
        <f t="shared" si="56"/>
        <v>43695</v>
      </c>
      <c r="C71" s="20" t="str">
        <f t="shared" si="3"/>
        <v>-4_8_LR</v>
      </c>
      <c r="D71" s="42">
        <v>0.9727</v>
      </c>
      <c r="E71" s="92">
        <v>1.0018</v>
      </c>
    </row>
    <row r="72" ht="15.75" customHeight="1">
      <c r="A72" s="96">
        <f t="shared" ref="A72:B72" si="57">A57+1</f>
        <v>4</v>
      </c>
      <c r="B72" s="31">
        <f t="shared" si="57"/>
        <v>43695</v>
      </c>
      <c r="C72" s="20" t="str">
        <f t="shared" si="3"/>
        <v>-5_8_L</v>
      </c>
      <c r="D72" s="51">
        <v>0.9834</v>
      </c>
      <c r="E72" s="94">
        <v>1.0051</v>
      </c>
    </row>
    <row r="73" ht="15.75" customHeight="1">
      <c r="A73" s="96">
        <f t="shared" ref="A73:B73" si="58">A58+1</f>
        <v>4</v>
      </c>
      <c r="B73" s="31">
        <f t="shared" si="58"/>
        <v>43695</v>
      </c>
      <c r="C73" s="20" t="str">
        <f t="shared" si="3"/>
        <v>-5_8_R</v>
      </c>
      <c r="D73" s="51">
        <v>0.9891</v>
      </c>
      <c r="E73" s="94">
        <v>1.0009</v>
      </c>
    </row>
    <row r="74" ht="15.75" customHeight="1">
      <c r="A74" s="96">
        <f t="shared" ref="A74:B74" si="59">A59+1</f>
        <v>4</v>
      </c>
      <c r="B74" s="31">
        <f t="shared" si="59"/>
        <v>43695</v>
      </c>
      <c r="C74" s="20" t="str">
        <f t="shared" si="3"/>
        <v>-6_8_0</v>
      </c>
      <c r="D74" s="42">
        <v>0.98</v>
      </c>
      <c r="E74" s="92">
        <v>0.999</v>
      </c>
    </row>
    <row r="75" ht="15.75" customHeight="1">
      <c r="A75" s="96">
        <f t="shared" ref="A75:B75" si="60">A60+1</f>
        <v>4</v>
      </c>
      <c r="B75" s="31">
        <f t="shared" si="60"/>
        <v>43695</v>
      </c>
      <c r="C75" s="20" t="str">
        <f t="shared" si="3"/>
        <v>-6_8_L</v>
      </c>
      <c r="D75" s="42">
        <v>0.983</v>
      </c>
      <c r="E75" s="92" t="s">
        <v>122</v>
      </c>
    </row>
    <row r="76" ht="15.75" customHeight="1">
      <c r="A76" s="96">
        <f t="shared" ref="A76:B76" si="61">A61+1</f>
        <v>4</v>
      </c>
      <c r="B76" s="31">
        <f t="shared" si="61"/>
        <v>43695</v>
      </c>
      <c r="C76" s="20" t="str">
        <f t="shared" si="3"/>
        <v>-6_8_R</v>
      </c>
      <c r="D76" s="42">
        <v>0.9946</v>
      </c>
      <c r="E76" s="92">
        <v>1.0328</v>
      </c>
    </row>
    <row r="77" ht="15.75" customHeight="1">
      <c r="A77" s="97">
        <f t="shared" ref="A77:B77" si="62">A62+1</f>
        <v>5</v>
      </c>
      <c r="B77" s="87">
        <f t="shared" si="62"/>
        <v>43696</v>
      </c>
      <c r="C77" s="88" t="str">
        <f t="shared" si="3"/>
        <v>NT_8_0</v>
      </c>
      <c r="D77" s="89">
        <v>0.9784</v>
      </c>
      <c r="E77" s="90">
        <v>1.0201</v>
      </c>
    </row>
    <row r="78" ht="15.75" customHeight="1">
      <c r="A78" s="96">
        <f t="shared" ref="A78:B78" si="63">A63+1</f>
        <v>5</v>
      </c>
      <c r="B78" s="31">
        <f t="shared" si="63"/>
        <v>43696</v>
      </c>
      <c r="C78" s="20" t="str">
        <f t="shared" si="3"/>
        <v>NT_8_LR</v>
      </c>
      <c r="D78" s="42">
        <v>0.9684</v>
      </c>
      <c r="E78" s="92">
        <v>1.0043</v>
      </c>
    </row>
    <row r="79" ht="15.75" customHeight="1">
      <c r="A79" s="96">
        <f t="shared" ref="A79:B79" si="64">A64+1</f>
        <v>5</v>
      </c>
      <c r="B79" s="31">
        <f t="shared" si="64"/>
        <v>43696</v>
      </c>
      <c r="C79" s="20" t="str">
        <f t="shared" si="3"/>
        <v>F_8_L</v>
      </c>
      <c r="D79" s="51">
        <v>0.9834</v>
      </c>
      <c r="E79" s="94">
        <v>0.9971</v>
      </c>
    </row>
    <row r="80" ht="15.75" customHeight="1">
      <c r="A80" s="96">
        <f t="shared" ref="A80:B80" si="65">A65+1</f>
        <v>5</v>
      </c>
      <c r="B80" s="31">
        <f t="shared" si="65"/>
        <v>43696</v>
      </c>
      <c r="C80" s="20" t="str">
        <f t="shared" si="3"/>
        <v>F_8_R</v>
      </c>
      <c r="D80" s="51">
        <v>0.9783</v>
      </c>
      <c r="E80" s="94">
        <v>1.018</v>
      </c>
    </row>
    <row r="81" ht="15.75" customHeight="1">
      <c r="A81" s="96">
        <f t="shared" ref="A81:B81" si="66">A66+1</f>
        <v>5</v>
      </c>
      <c r="B81" s="31">
        <f t="shared" si="66"/>
        <v>43696</v>
      </c>
      <c r="C81" s="20" t="str">
        <f t="shared" si="3"/>
        <v>M_8_0</v>
      </c>
      <c r="D81" s="42">
        <v>0.983</v>
      </c>
      <c r="E81" s="92">
        <v>0.9987</v>
      </c>
    </row>
    <row r="82" ht="15.75" customHeight="1">
      <c r="A82" s="96">
        <f t="shared" ref="A82:B82" si="67">A67+1</f>
        <v>5</v>
      </c>
      <c r="B82" s="31">
        <f t="shared" si="67"/>
        <v>43696</v>
      </c>
      <c r="C82" s="20" t="str">
        <f t="shared" si="3"/>
        <v>M_8_LR</v>
      </c>
      <c r="D82" s="42">
        <v>0.9786</v>
      </c>
      <c r="E82" s="92">
        <v>0.9886</v>
      </c>
    </row>
    <row r="83" ht="15.75" customHeight="1">
      <c r="A83" s="96">
        <f t="shared" ref="A83:B83" si="68">A68+1</f>
        <v>5</v>
      </c>
      <c r="B83" s="31">
        <f t="shared" si="68"/>
        <v>43696</v>
      </c>
      <c r="C83" s="20" t="str">
        <f t="shared" si="3"/>
        <v>L_8_L</v>
      </c>
      <c r="D83" s="51">
        <v>0.9738</v>
      </c>
      <c r="E83" s="94">
        <v>1.0102</v>
      </c>
    </row>
    <row r="84" ht="15.75" customHeight="1">
      <c r="A84" s="96">
        <f t="shared" ref="A84:B84" si="69">A69+1</f>
        <v>5</v>
      </c>
      <c r="B84" s="31">
        <f t="shared" si="69"/>
        <v>43696</v>
      </c>
      <c r="C84" s="20" t="str">
        <f t="shared" si="3"/>
        <v>L_8_R</v>
      </c>
      <c r="D84" s="51">
        <v>0.9843</v>
      </c>
      <c r="E84" s="94">
        <v>1.0237</v>
      </c>
    </row>
    <row r="85" ht="15.75" customHeight="1">
      <c r="A85" s="96">
        <f t="shared" ref="A85:B85" si="70">A70+1</f>
        <v>5</v>
      </c>
      <c r="B85" s="31">
        <f t="shared" si="70"/>
        <v>43696</v>
      </c>
      <c r="C85" s="20" t="str">
        <f t="shared" si="3"/>
        <v>-4_8_0</v>
      </c>
      <c r="D85" s="42">
        <v>0.9784</v>
      </c>
      <c r="E85" s="92">
        <v>1.0036</v>
      </c>
    </row>
    <row r="86" ht="15.75" customHeight="1">
      <c r="A86" s="96">
        <f t="shared" ref="A86:B86" si="71">A71+1</f>
        <v>5</v>
      </c>
      <c r="B86" s="31">
        <f t="shared" si="71"/>
        <v>43696</v>
      </c>
      <c r="C86" s="20" t="str">
        <f t="shared" si="3"/>
        <v>-4_8_LR</v>
      </c>
      <c r="D86" s="42">
        <v>0.9809</v>
      </c>
      <c r="E86" s="92">
        <v>1.02</v>
      </c>
    </row>
    <row r="87" ht="15.75" customHeight="1">
      <c r="A87" s="96">
        <f t="shared" ref="A87:B87" si="72">A72+1</f>
        <v>5</v>
      </c>
      <c r="B87" s="31">
        <f t="shared" si="72"/>
        <v>43696</v>
      </c>
      <c r="C87" s="20" t="str">
        <f t="shared" si="3"/>
        <v>-5_8_L</v>
      </c>
      <c r="D87" s="51">
        <v>0.9832</v>
      </c>
      <c r="E87" s="94">
        <v>1.0106</v>
      </c>
    </row>
    <row r="88" ht="15.75" customHeight="1">
      <c r="A88" s="96">
        <f t="shared" ref="A88:B88" si="73">A73+1</f>
        <v>5</v>
      </c>
      <c r="B88" s="31">
        <f t="shared" si="73"/>
        <v>43696</v>
      </c>
      <c r="C88" s="20" t="str">
        <f t="shared" si="3"/>
        <v>-5_8_R</v>
      </c>
      <c r="D88" s="51">
        <v>0.9882</v>
      </c>
      <c r="E88" s="94">
        <v>1.009</v>
      </c>
    </row>
    <row r="89" ht="15.75" customHeight="1">
      <c r="A89" s="96">
        <f t="shared" ref="A89:B89" si="74">A74+1</f>
        <v>5</v>
      </c>
      <c r="B89" s="31">
        <f t="shared" si="74"/>
        <v>43696</v>
      </c>
      <c r="C89" s="20" t="str">
        <f t="shared" si="3"/>
        <v>-6_8_0</v>
      </c>
      <c r="D89" s="18">
        <v>0.978</v>
      </c>
      <c r="E89" s="92">
        <v>1.0291</v>
      </c>
      <c r="F89" s="18" t="s">
        <v>137</v>
      </c>
    </row>
    <row r="90" ht="15.75" customHeight="1">
      <c r="A90" s="96">
        <f t="shared" ref="A90:B90" si="75">A75+1</f>
        <v>5</v>
      </c>
      <c r="B90" s="31">
        <f t="shared" si="75"/>
        <v>43696</v>
      </c>
      <c r="C90" s="20" t="str">
        <f t="shared" si="3"/>
        <v>-6_8_L</v>
      </c>
      <c r="D90" s="42">
        <v>0.9869</v>
      </c>
      <c r="E90" s="92" t="s">
        <v>122</v>
      </c>
    </row>
    <row r="91" ht="15.75" customHeight="1">
      <c r="A91" s="102">
        <f t="shared" ref="A91:B91" si="76">A76+1</f>
        <v>5</v>
      </c>
      <c r="B91" s="103">
        <f t="shared" si="76"/>
        <v>43696</v>
      </c>
      <c r="C91" s="104" t="str">
        <f t="shared" si="3"/>
        <v>-6_8_R</v>
      </c>
      <c r="D91" s="105">
        <v>0.9906</v>
      </c>
      <c r="E91" s="106">
        <v>1.0084</v>
      </c>
    </row>
    <row r="92" ht="15.75" customHeight="1">
      <c r="A92" s="97">
        <f t="shared" ref="A92:B92" si="77">A77+1</f>
        <v>6</v>
      </c>
      <c r="B92" s="87">
        <f t="shared" si="77"/>
        <v>43697</v>
      </c>
      <c r="C92" s="88" t="str">
        <f t="shared" si="3"/>
        <v>NT_8_0</v>
      </c>
      <c r="D92" s="89">
        <v>0.9933</v>
      </c>
      <c r="E92" s="90">
        <v>1.0216</v>
      </c>
    </row>
    <row r="93" ht="15.75" customHeight="1">
      <c r="A93" s="96">
        <f t="shared" ref="A93:B93" si="78">A78+1</f>
        <v>6</v>
      </c>
      <c r="B93" s="31">
        <f t="shared" si="78"/>
        <v>43697</v>
      </c>
      <c r="C93" s="20" t="str">
        <f t="shared" si="3"/>
        <v>NT_8_LR</v>
      </c>
      <c r="D93" s="42">
        <v>0.9706</v>
      </c>
      <c r="E93" s="92">
        <v>1.0116</v>
      </c>
    </row>
    <row r="94" ht="15.75" customHeight="1">
      <c r="A94" s="96">
        <f t="shared" ref="A94:B94" si="79">A79+1</f>
        <v>6</v>
      </c>
      <c r="B94" s="31">
        <f t="shared" si="79"/>
        <v>43697</v>
      </c>
      <c r="C94" s="20" t="str">
        <f t="shared" si="3"/>
        <v>F_8_L</v>
      </c>
      <c r="D94" s="51">
        <v>0.9818</v>
      </c>
      <c r="E94" s="94">
        <v>1.0126</v>
      </c>
    </row>
    <row r="95" ht="15.75" customHeight="1">
      <c r="A95" s="96">
        <f t="shared" ref="A95:B95" si="80">A80+1</f>
        <v>6</v>
      </c>
      <c r="B95" s="31">
        <f t="shared" si="80"/>
        <v>43697</v>
      </c>
      <c r="C95" s="20" t="str">
        <f t="shared" si="3"/>
        <v>F_8_R</v>
      </c>
      <c r="D95" s="51">
        <v>0.9762</v>
      </c>
      <c r="E95" s="94">
        <v>1.013</v>
      </c>
    </row>
    <row r="96" ht="15.75" customHeight="1">
      <c r="A96" s="96">
        <f t="shared" ref="A96:B96" si="81">A81+1</f>
        <v>6</v>
      </c>
      <c r="B96" s="31">
        <f t="shared" si="81"/>
        <v>43697</v>
      </c>
      <c r="C96" s="20" t="str">
        <f t="shared" si="3"/>
        <v>M_8_0</v>
      </c>
      <c r="D96" s="42">
        <v>0.9698</v>
      </c>
      <c r="E96" s="92">
        <v>1.0151</v>
      </c>
    </row>
    <row r="97" ht="15.75" customHeight="1">
      <c r="A97" s="96">
        <f t="shared" ref="A97:B97" si="82">A82+1</f>
        <v>6</v>
      </c>
      <c r="B97" s="31">
        <f t="shared" si="82"/>
        <v>43697</v>
      </c>
      <c r="C97" s="20" t="str">
        <f t="shared" si="3"/>
        <v>M_8_LR</v>
      </c>
      <c r="D97" s="42">
        <v>0.9806</v>
      </c>
      <c r="E97" s="92">
        <v>1.0049</v>
      </c>
    </row>
    <row r="98" ht="15.75" customHeight="1">
      <c r="A98" s="96">
        <f t="shared" ref="A98:B98" si="83">A83+1</f>
        <v>6</v>
      </c>
      <c r="B98" s="31">
        <f t="shared" si="83"/>
        <v>43697</v>
      </c>
      <c r="C98" s="20" t="str">
        <f t="shared" si="3"/>
        <v>L_8_L</v>
      </c>
      <c r="D98" s="51">
        <v>0.9895</v>
      </c>
      <c r="E98" s="94">
        <v>1.0</v>
      </c>
    </row>
    <row r="99" ht="15.75" customHeight="1">
      <c r="A99" s="96">
        <f t="shared" ref="A99:B99" si="84">A84+1</f>
        <v>6</v>
      </c>
      <c r="B99" s="31">
        <f t="shared" si="84"/>
        <v>43697</v>
      </c>
      <c r="C99" s="20" t="str">
        <f t="shared" si="3"/>
        <v>L_8_R</v>
      </c>
      <c r="D99" s="51">
        <v>0.9822</v>
      </c>
      <c r="E99" s="94">
        <v>1.0201</v>
      </c>
    </row>
    <row r="100" ht="15.75" customHeight="1">
      <c r="A100" s="96">
        <f t="shared" ref="A100:B100" si="85">A85+1</f>
        <v>6</v>
      </c>
      <c r="B100" s="31">
        <f t="shared" si="85"/>
        <v>43697</v>
      </c>
      <c r="C100" s="20" t="str">
        <f t="shared" si="3"/>
        <v>-4_8_0</v>
      </c>
      <c r="D100" s="42">
        <v>0.9835</v>
      </c>
      <c r="E100" s="92">
        <v>1.0059</v>
      </c>
    </row>
    <row r="101" ht="15.75" customHeight="1">
      <c r="A101" s="96">
        <f t="shared" ref="A101:B101" si="86">A86+1</f>
        <v>6</v>
      </c>
      <c r="B101" s="31">
        <f t="shared" si="86"/>
        <v>43697</v>
      </c>
      <c r="C101" s="20" t="str">
        <f t="shared" si="3"/>
        <v>-4_8_LR</v>
      </c>
      <c r="D101" s="42">
        <v>0.9844</v>
      </c>
      <c r="E101" s="92">
        <v>1.0169</v>
      </c>
    </row>
    <row r="102" ht="15.75" customHeight="1">
      <c r="A102" s="96">
        <f t="shared" ref="A102:B102" si="87">A87+1</f>
        <v>6</v>
      </c>
      <c r="B102" s="31">
        <f t="shared" si="87"/>
        <v>43697</v>
      </c>
      <c r="C102" s="20" t="str">
        <f t="shared" si="3"/>
        <v>-5_8_L</v>
      </c>
      <c r="D102" s="51">
        <v>0.9803</v>
      </c>
      <c r="E102" s="94">
        <v>1.0069</v>
      </c>
    </row>
    <row r="103" ht="15.75" customHeight="1">
      <c r="A103" s="96">
        <f t="shared" ref="A103:B103" si="88">A88+1</f>
        <v>6</v>
      </c>
      <c r="B103" s="31">
        <f t="shared" si="88"/>
        <v>43697</v>
      </c>
      <c r="C103" s="20" t="str">
        <f t="shared" si="3"/>
        <v>-5_8_R</v>
      </c>
      <c r="D103" s="51">
        <v>0.9764</v>
      </c>
      <c r="E103" s="94">
        <v>0.9958</v>
      </c>
    </row>
    <row r="104" ht="15.75" customHeight="1">
      <c r="A104" s="96">
        <f t="shared" ref="A104:B104" si="89">A89+1</f>
        <v>6</v>
      </c>
      <c r="B104" s="31">
        <f t="shared" si="89"/>
        <v>43697</v>
      </c>
      <c r="C104" s="20" t="str">
        <f t="shared" si="3"/>
        <v>-6_8_0</v>
      </c>
      <c r="D104" s="42">
        <v>0.976</v>
      </c>
      <c r="E104" s="92">
        <v>0.9876</v>
      </c>
    </row>
    <row r="105" ht="15.75" customHeight="1">
      <c r="A105" s="96">
        <f t="shared" ref="A105:B105" si="90">A90+1</f>
        <v>6</v>
      </c>
      <c r="B105" s="31">
        <f t="shared" si="90"/>
        <v>43697</v>
      </c>
      <c r="C105" s="20" t="str">
        <f t="shared" si="3"/>
        <v>-6_8_L</v>
      </c>
      <c r="D105" s="42" t="s">
        <v>122</v>
      </c>
      <c r="E105" s="92" t="s">
        <v>122</v>
      </c>
    </row>
    <row r="106" ht="15.75" customHeight="1">
      <c r="A106" s="107">
        <f t="shared" ref="A106:B106" si="91">A91+1</f>
        <v>6</v>
      </c>
      <c r="B106" s="108">
        <f t="shared" si="91"/>
        <v>43697</v>
      </c>
      <c r="C106" s="109" t="str">
        <f t="shared" si="3"/>
        <v>-6_8_R</v>
      </c>
      <c r="D106" s="110">
        <v>0.9885</v>
      </c>
      <c r="E106" s="111">
        <v>1.0118</v>
      </c>
    </row>
    <row r="107" ht="15.75" customHeight="1">
      <c r="A107" s="91">
        <f t="shared" ref="A107:B107" si="92">A92+1</f>
        <v>7</v>
      </c>
      <c r="B107" s="112">
        <f t="shared" si="92"/>
        <v>43698</v>
      </c>
      <c r="C107" s="113" t="str">
        <f t="shared" si="3"/>
        <v>NT_8_0</v>
      </c>
      <c r="D107" s="89">
        <v>0.9834</v>
      </c>
      <c r="E107" s="90">
        <v>1.0206</v>
      </c>
    </row>
    <row r="108" ht="15.75" customHeight="1">
      <c r="A108" s="96">
        <f t="shared" ref="A108:B108" si="93">A93+1</f>
        <v>7</v>
      </c>
      <c r="B108" s="31">
        <f t="shared" si="93"/>
        <v>43698</v>
      </c>
      <c r="C108" s="20" t="str">
        <f t="shared" si="3"/>
        <v>NT_8_LR</v>
      </c>
      <c r="D108" s="42">
        <v>0.9742</v>
      </c>
      <c r="E108" s="92">
        <v>1.0158</v>
      </c>
    </row>
    <row r="109" ht="15.75" customHeight="1">
      <c r="A109" s="96">
        <f t="shared" ref="A109:B109" si="94">A94+1</f>
        <v>7</v>
      </c>
      <c r="B109" s="31">
        <f t="shared" si="94"/>
        <v>43698</v>
      </c>
      <c r="C109" s="20" t="str">
        <f t="shared" si="3"/>
        <v>F_8_L</v>
      </c>
      <c r="D109" s="51">
        <v>0.9755</v>
      </c>
      <c r="E109" s="94">
        <v>1.0061</v>
      </c>
    </row>
    <row r="110" ht="15.75" customHeight="1">
      <c r="A110" s="96">
        <f t="shared" ref="A110:B110" si="95">A95+1</f>
        <v>7</v>
      </c>
      <c r="B110" s="31">
        <f t="shared" si="95"/>
        <v>43698</v>
      </c>
      <c r="C110" s="20" t="str">
        <f t="shared" si="3"/>
        <v>F_8_R</v>
      </c>
      <c r="D110" s="51">
        <v>0.9888</v>
      </c>
      <c r="E110" s="94">
        <v>1.0054</v>
      </c>
    </row>
    <row r="111" ht="15.75" customHeight="1">
      <c r="A111" s="96">
        <f t="shared" ref="A111:B111" si="96">A96+1</f>
        <v>7</v>
      </c>
      <c r="B111" s="31">
        <f t="shared" si="96"/>
        <v>43698</v>
      </c>
      <c r="C111" s="20" t="str">
        <f t="shared" si="3"/>
        <v>M_8_0</v>
      </c>
      <c r="D111" s="42">
        <v>0.9866</v>
      </c>
      <c r="E111" s="92">
        <v>1.006</v>
      </c>
    </row>
    <row r="112" ht="15.75" customHeight="1">
      <c r="A112" s="96">
        <f t="shared" ref="A112:B112" si="97">A97+1</f>
        <v>7</v>
      </c>
      <c r="B112" s="31">
        <f t="shared" si="97"/>
        <v>43698</v>
      </c>
      <c r="C112" s="20" t="str">
        <f t="shared" si="3"/>
        <v>M_8_LR</v>
      </c>
      <c r="D112" s="42">
        <v>0.9805</v>
      </c>
      <c r="E112" s="92">
        <v>1.0246</v>
      </c>
    </row>
    <row r="113" ht="15.75" customHeight="1">
      <c r="A113" s="96">
        <f t="shared" ref="A113:B113" si="98">A98+1</f>
        <v>7</v>
      </c>
      <c r="B113" s="31">
        <f t="shared" si="98"/>
        <v>43698</v>
      </c>
      <c r="C113" s="20" t="str">
        <f t="shared" si="3"/>
        <v>L_8_L</v>
      </c>
      <c r="D113" s="51">
        <v>0.9916</v>
      </c>
      <c r="E113" s="94">
        <v>1.0067</v>
      </c>
    </row>
    <row r="114" ht="15.75" customHeight="1">
      <c r="A114" s="96">
        <f t="shared" ref="A114:B114" si="99">A99+1</f>
        <v>7</v>
      </c>
      <c r="B114" s="31">
        <f t="shared" si="99"/>
        <v>43698</v>
      </c>
      <c r="C114" s="20" t="str">
        <f t="shared" si="3"/>
        <v>L_8_R</v>
      </c>
      <c r="D114" s="51">
        <v>0.9829</v>
      </c>
      <c r="E114" s="94">
        <v>1.0175</v>
      </c>
    </row>
    <row r="115" ht="15.75" customHeight="1">
      <c r="A115" s="96">
        <f t="shared" ref="A115:B115" si="100">A100+1</f>
        <v>7</v>
      </c>
      <c r="B115" s="31">
        <f t="shared" si="100"/>
        <v>43698</v>
      </c>
      <c r="C115" s="20" t="str">
        <f t="shared" si="3"/>
        <v>-4_8_0</v>
      </c>
      <c r="D115" s="42">
        <v>0.9716</v>
      </c>
      <c r="E115" s="92">
        <v>0.9956</v>
      </c>
    </row>
    <row r="116" ht="15.75" customHeight="1">
      <c r="A116" s="96">
        <f t="shared" ref="A116:B116" si="101">A101+1</f>
        <v>7</v>
      </c>
      <c r="B116" s="31">
        <f t="shared" si="101"/>
        <v>43698</v>
      </c>
      <c r="C116" s="20" t="str">
        <f t="shared" si="3"/>
        <v>-4_8_LR</v>
      </c>
      <c r="D116" s="42">
        <v>0.9915</v>
      </c>
      <c r="E116" s="92">
        <v>1.0217</v>
      </c>
    </row>
    <row r="117" ht="15.75" customHeight="1">
      <c r="A117" s="96">
        <f t="shared" ref="A117:B117" si="102">A102+1</f>
        <v>7</v>
      </c>
      <c r="B117" s="31">
        <f t="shared" si="102"/>
        <v>43698</v>
      </c>
      <c r="C117" s="20" t="str">
        <f t="shared" si="3"/>
        <v>-5_8_L</v>
      </c>
      <c r="D117" s="51">
        <v>0.9735</v>
      </c>
      <c r="E117" s="94">
        <v>1.0029</v>
      </c>
    </row>
    <row r="118" ht="15.75" customHeight="1">
      <c r="A118" s="96">
        <f t="shared" ref="A118:B118" si="103">A103+1</f>
        <v>7</v>
      </c>
      <c r="B118" s="31">
        <f t="shared" si="103"/>
        <v>43698</v>
      </c>
      <c r="C118" s="20" t="str">
        <f t="shared" si="3"/>
        <v>-5_8_R</v>
      </c>
      <c r="D118" s="51">
        <v>0.9842</v>
      </c>
      <c r="E118" s="94">
        <v>1.016</v>
      </c>
    </row>
    <row r="119" ht="15.75" customHeight="1">
      <c r="A119" s="96">
        <f t="shared" ref="A119:B119" si="104">A104+1</f>
        <v>7</v>
      </c>
      <c r="B119" s="31">
        <f t="shared" si="104"/>
        <v>43698</v>
      </c>
      <c r="C119" s="20" t="str">
        <f t="shared" si="3"/>
        <v>-6_8_0</v>
      </c>
      <c r="D119" s="42">
        <v>0.9843</v>
      </c>
      <c r="E119" s="92">
        <v>1.0075</v>
      </c>
    </row>
    <row r="120" ht="15.75" customHeight="1">
      <c r="A120" s="96">
        <f t="shared" ref="A120:B120" si="105">A105+1</f>
        <v>7</v>
      </c>
      <c r="B120" s="31">
        <f t="shared" si="105"/>
        <v>43698</v>
      </c>
      <c r="C120" s="20" t="str">
        <f t="shared" si="3"/>
        <v>-6_8_L</v>
      </c>
      <c r="D120" s="42" t="s">
        <v>122</v>
      </c>
      <c r="E120" s="92" t="s">
        <v>122</v>
      </c>
    </row>
    <row r="121" ht="15.75" customHeight="1">
      <c r="A121" s="102">
        <f t="shared" ref="A121:B121" si="106">A106+1</f>
        <v>7</v>
      </c>
      <c r="B121" s="103">
        <f t="shared" si="106"/>
        <v>43698</v>
      </c>
      <c r="C121" s="104" t="str">
        <f t="shared" si="3"/>
        <v>-6_8_R</v>
      </c>
      <c r="D121" s="105">
        <v>0.9803</v>
      </c>
      <c r="E121" s="106">
        <v>1.019</v>
      </c>
    </row>
    <row r="122" ht="15.75" customHeight="1">
      <c r="A122" s="97">
        <f t="shared" ref="A122:B122" si="107">A107+1</f>
        <v>8</v>
      </c>
      <c r="B122" s="87">
        <f t="shared" si="107"/>
        <v>43699</v>
      </c>
      <c r="C122" s="88" t="str">
        <f t="shared" si="3"/>
        <v>NT_8_0</v>
      </c>
      <c r="D122" s="89">
        <v>0.9804</v>
      </c>
      <c r="E122" s="90">
        <v>1.0291</v>
      </c>
    </row>
    <row r="123" ht="15.75" customHeight="1">
      <c r="A123" s="96">
        <f t="shared" ref="A123:B123" si="108">A108+1</f>
        <v>8</v>
      </c>
      <c r="B123" s="31">
        <f t="shared" si="108"/>
        <v>43699</v>
      </c>
      <c r="C123" s="20" t="str">
        <f t="shared" si="3"/>
        <v>NT_8_LR</v>
      </c>
      <c r="D123" s="42">
        <v>0.9831</v>
      </c>
      <c r="E123" s="92">
        <v>1.0125</v>
      </c>
    </row>
    <row r="124" ht="15.75" customHeight="1">
      <c r="A124" s="96">
        <f t="shared" ref="A124:B124" si="109">A109+1</f>
        <v>8</v>
      </c>
      <c r="B124" s="31">
        <f t="shared" si="109"/>
        <v>43699</v>
      </c>
      <c r="C124" s="20" t="str">
        <f t="shared" si="3"/>
        <v>F_8_L</v>
      </c>
      <c r="D124" s="51">
        <v>0.9778</v>
      </c>
      <c r="E124" s="94">
        <v>1.0372</v>
      </c>
    </row>
    <row r="125" ht="15.75" customHeight="1">
      <c r="A125" s="96">
        <f t="shared" ref="A125:B125" si="110">A110+1</f>
        <v>8</v>
      </c>
      <c r="B125" s="31">
        <f t="shared" si="110"/>
        <v>43699</v>
      </c>
      <c r="C125" s="20" t="str">
        <f t="shared" si="3"/>
        <v>F_8_R</v>
      </c>
      <c r="D125" s="51">
        <v>0.9831</v>
      </c>
      <c r="E125" s="94">
        <v>1.0096</v>
      </c>
    </row>
    <row r="126" ht="15.75" customHeight="1">
      <c r="A126" s="96">
        <f t="shared" ref="A126:B126" si="111">A111+1</f>
        <v>8</v>
      </c>
      <c r="B126" s="31">
        <f t="shared" si="111"/>
        <v>43699</v>
      </c>
      <c r="C126" s="20" t="str">
        <f t="shared" si="3"/>
        <v>M_8_0</v>
      </c>
      <c r="D126" s="42">
        <v>0.9867</v>
      </c>
      <c r="E126" s="92">
        <v>1.0368</v>
      </c>
    </row>
    <row r="127" ht="15.75" customHeight="1">
      <c r="A127" s="96">
        <f t="shared" ref="A127:B127" si="112">A112+1</f>
        <v>8</v>
      </c>
      <c r="B127" s="31">
        <f t="shared" si="112"/>
        <v>43699</v>
      </c>
      <c r="C127" s="20" t="str">
        <f t="shared" si="3"/>
        <v>M_8_LR</v>
      </c>
      <c r="D127" s="42">
        <v>0.9831</v>
      </c>
      <c r="E127" s="92">
        <v>1.0071</v>
      </c>
    </row>
    <row r="128" ht="15.75" customHeight="1">
      <c r="A128" s="96">
        <f t="shared" ref="A128:B128" si="113">A113+1</f>
        <v>8</v>
      </c>
      <c r="B128" s="31">
        <f t="shared" si="113"/>
        <v>43699</v>
      </c>
      <c r="C128" s="20" t="str">
        <f t="shared" si="3"/>
        <v>L_8_L</v>
      </c>
      <c r="D128" s="51">
        <v>0.9784</v>
      </c>
      <c r="E128" s="94">
        <v>1.0</v>
      </c>
    </row>
    <row r="129" ht="15.75" customHeight="1">
      <c r="A129" s="96">
        <f t="shared" ref="A129:B129" si="114">A114+1</f>
        <v>8</v>
      </c>
      <c r="B129" s="31">
        <f t="shared" si="114"/>
        <v>43699</v>
      </c>
      <c r="C129" s="20" t="str">
        <f t="shared" si="3"/>
        <v>L_8_R</v>
      </c>
      <c r="D129" s="51">
        <v>0.9718</v>
      </c>
      <c r="E129" s="94">
        <v>0.9926</v>
      </c>
    </row>
    <row r="130" ht="15.75" customHeight="1">
      <c r="A130" s="96">
        <f t="shared" ref="A130:B130" si="115">A115+1</f>
        <v>8</v>
      </c>
      <c r="B130" s="31">
        <f t="shared" si="115"/>
        <v>43699</v>
      </c>
      <c r="C130" s="20" t="str">
        <f t="shared" si="3"/>
        <v>-4_8_0</v>
      </c>
      <c r="D130" s="42">
        <v>0.9636</v>
      </c>
      <c r="E130" s="92">
        <v>0.993</v>
      </c>
    </row>
    <row r="131" ht="15.75" customHeight="1">
      <c r="A131" s="96">
        <f t="shared" ref="A131:B131" si="116">A116+1</f>
        <v>8</v>
      </c>
      <c r="B131" s="31">
        <f t="shared" si="116"/>
        <v>43699</v>
      </c>
      <c r="C131" s="20" t="str">
        <f t="shared" si="3"/>
        <v>-4_8_LR</v>
      </c>
      <c r="D131" s="42">
        <v>0.9831</v>
      </c>
      <c r="E131" s="92">
        <v>1.0086</v>
      </c>
    </row>
    <row r="132" ht="15.75" customHeight="1">
      <c r="A132" s="96">
        <f t="shared" ref="A132:B132" si="117">A117+1</f>
        <v>8</v>
      </c>
      <c r="B132" s="31">
        <f t="shared" si="117"/>
        <v>43699</v>
      </c>
      <c r="C132" s="20" t="str">
        <f t="shared" si="3"/>
        <v>-5_8_L</v>
      </c>
      <c r="D132" s="51">
        <v>0.9796</v>
      </c>
      <c r="E132" s="94">
        <v>1.0022</v>
      </c>
    </row>
    <row r="133" ht="15.75" customHeight="1">
      <c r="A133" s="96">
        <f t="shared" ref="A133:B133" si="118">A118+1</f>
        <v>8</v>
      </c>
      <c r="B133" s="31">
        <f t="shared" si="118"/>
        <v>43699</v>
      </c>
      <c r="C133" s="20" t="str">
        <f t="shared" si="3"/>
        <v>-5_8_R</v>
      </c>
      <c r="D133" s="51">
        <v>0.989</v>
      </c>
      <c r="E133" s="94">
        <v>1.0269</v>
      </c>
    </row>
    <row r="134" ht="15.75" customHeight="1">
      <c r="A134" s="96">
        <f t="shared" ref="A134:B134" si="119">A119+1</f>
        <v>8</v>
      </c>
      <c r="B134" s="31">
        <f t="shared" si="119"/>
        <v>43699</v>
      </c>
      <c r="C134" s="20" t="str">
        <f t="shared" si="3"/>
        <v>-6_8_0</v>
      </c>
      <c r="D134" s="42">
        <v>0.9776</v>
      </c>
      <c r="E134" s="92">
        <v>1.0113</v>
      </c>
    </row>
    <row r="135" ht="15.75" customHeight="1">
      <c r="A135" s="96">
        <f t="shared" ref="A135:B135" si="120">A120+1</f>
        <v>8</v>
      </c>
      <c r="B135" s="31">
        <f t="shared" si="120"/>
        <v>43699</v>
      </c>
      <c r="C135" s="20" t="str">
        <f t="shared" si="3"/>
        <v>-6_8_L</v>
      </c>
      <c r="D135" s="42" t="s">
        <v>122</v>
      </c>
      <c r="E135" s="92" t="s">
        <v>122</v>
      </c>
    </row>
    <row r="136" ht="15.75" customHeight="1">
      <c r="A136" s="107">
        <f t="shared" ref="A136:B136" si="121">A121+1</f>
        <v>8</v>
      </c>
      <c r="B136" s="108">
        <f t="shared" si="121"/>
        <v>43699</v>
      </c>
      <c r="C136" s="109" t="str">
        <f t="shared" si="3"/>
        <v>-6_8_R</v>
      </c>
      <c r="D136" s="110">
        <v>0.9811</v>
      </c>
      <c r="E136" s="111">
        <v>1.0281</v>
      </c>
    </row>
    <row r="137" ht="15.75" customHeight="1">
      <c r="A137" s="91">
        <f t="shared" ref="A137:B137" si="122">A122+1</f>
        <v>9</v>
      </c>
      <c r="B137" s="112">
        <f t="shared" si="122"/>
        <v>43700</v>
      </c>
      <c r="C137" s="113" t="str">
        <f t="shared" si="3"/>
        <v>NT_8_0</v>
      </c>
      <c r="D137" s="89">
        <v>0.9848</v>
      </c>
      <c r="E137" s="90">
        <v>1.0192</v>
      </c>
    </row>
    <row r="138" ht="15.75" customHeight="1">
      <c r="A138" s="96">
        <f t="shared" ref="A138:B138" si="123">A123+1</f>
        <v>9</v>
      </c>
      <c r="B138" s="31">
        <f t="shared" si="123"/>
        <v>43700</v>
      </c>
      <c r="C138" s="20" t="str">
        <f t="shared" si="3"/>
        <v>NT_8_LR</v>
      </c>
      <c r="D138" s="42">
        <v>0.9718</v>
      </c>
      <c r="E138" s="92">
        <v>0.9924</v>
      </c>
    </row>
    <row r="139" ht="15.75" customHeight="1">
      <c r="A139" s="96">
        <f t="shared" ref="A139:B139" si="124">A124+1</f>
        <v>9</v>
      </c>
      <c r="B139" s="31">
        <f t="shared" si="124"/>
        <v>43700</v>
      </c>
      <c r="C139" s="20" t="str">
        <f t="shared" si="3"/>
        <v>F_8_L</v>
      </c>
      <c r="D139" s="51">
        <v>0.991</v>
      </c>
      <c r="E139" s="94">
        <v>1.0191</v>
      </c>
    </row>
    <row r="140" ht="15.75" customHeight="1">
      <c r="A140" s="96">
        <f t="shared" ref="A140:B140" si="125">A125+1</f>
        <v>9</v>
      </c>
      <c r="B140" s="31">
        <f t="shared" si="125"/>
        <v>43700</v>
      </c>
      <c r="C140" s="20" t="str">
        <f t="shared" si="3"/>
        <v>F_8_R</v>
      </c>
      <c r="D140" s="51">
        <v>0.9902</v>
      </c>
      <c r="E140" s="94">
        <v>1.0138</v>
      </c>
    </row>
    <row r="141" ht="15.75" customHeight="1">
      <c r="A141" s="96">
        <f t="shared" ref="A141:B141" si="126">A126+1</f>
        <v>9</v>
      </c>
      <c r="B141" s="31">
        <f t="shared" si="126"/>
        <v>43700</v>
      </c>
      <c r="C141" s="20" t="str">
        <f t="shared" si="3"/>
        <v>M_8_0</v>
      </c>
      <c r="D141" s="42">
        <v>0.9749</v>
      </c>
      <c r="E141" s="92">
        <v>1.0009</v>
      </c>
    </row>
    <row r="142" ht="15.75" customHeight="1">
      <c r="A142" s="96">
        <f t="shared" ref="A142:B142" si="127">A127+1</f>
        <v>9</v>
      </c>
      <c r="B142" s="31">
        <f t="shared" si="127"/>
        <v>43700</v>
      </c>
      <c r="C142" s="20" t="str">
        <f t="shared" si="3"/>
        <v>M_8_LR</v>
      </c>
      <c r="D142" s="42">
        <v>0.9637</v>
      </c>
      <c r="E142" s="92">
        <v>0.9753</v>
      </c>
    </row>
    <row r="143" ht="15.75" customHeight="1">
      <c r="A143" s="96">
        <f t="shared" ref="A143:B143" si="128">A128+1</f>
        <v>9</v>
      </c>
      <c r="B143" s="31">
        <f t="shared" si="128"/>
        <v>43700</v>
      </c>
      <c r="C143" s="20" t="str">
        <f t="shared" si="3"/>
        <v>L_8_L</v>
      </c>
      <c r="D143" s="51">
        <v>0.9833</v>
      </c>
      <c r="E143" s="94">
        <v>1.0024</v>
      </c>
    </row>
    <row r="144" ht="15.75" customHeight="1">
      <c r="A144" s="96">
        <f t="shared" ref="A144:B144" si="129">A129+1</f>
        <v>9</v>
      </c>
      <c r="B144" s="31">
        <f t="shared" si="129"/>
        <v>43700</v>
      </c>
      <c r="C144" s="20" t="str">
        <f t="shared" si="3"/>
        <v>L_8_R</v>
      </c>
      <c r="D144" s="51">
        <v>0.9799</v>
      </c>
      <c r="E144" s="94">
        <v>1.0068</v>
      </c>
    </row>
    <row r="145" ht="15.75" customHeight="1">
      <c r="A145" s="96">
        <f t="shared" ref="A145:B145" si="130">A130+1</f>
        <v>9</v>
      </c>
      <c r="B145" s="31">
        <f t="shared" si="130"/>
        <v>43700</v>
      </c>
      <c r="C145" s="20" t="str">
        <f t="shared" si="3"/>
        <v>-4_8_0</v>
      </c>
      <c r="D145" s="42">
        <v>0.9822</v>
      </c>
      <c r="E145" s="92">
        <v>1.0144</v>
      </c>
    </row>
    <row r="146" ht="15.75" customHeight="1">
      <c r="A146" s="96">
        <f t="shared" ref="A146:B146" si="131">A131+1</f>
        <v>9</v>
      </c>
      <c r="B146" s="31">
        <f t="shared" si="131"/>
        <v>43700</v>
      </c>
      <c r="C146" s="20" t="str">
        <f t="shared" si="3"/>
        <v>-4_8_LR</v>
      </c>
      <c r="D146" s="42">
        <v>0.9865</v>
      </c>
      <c r="E146" s="92">
        <v>1.0179</v>
      </c>
    </row>
    <row r="147" ht="15.75" customHeight="1">
      <c r="A147" s="96">
        <f t="shared" ref="A147:B147" si="132">A132+1</f>
        <v>9</v>
      </c>
      <c r="B147" s="31">
        <f t="shared" si="132"/>
        <v>43700</v>
      </c>
      <c r="C147" s="20" t="str">
        <f t="shared" si="3"/>
        <v>-5_8_L</v>
      </c>
      <c r="D147" s="51">
        <v>0.9732</v>
      </c>
      <c r="E147" s="94">
        <v>0.9985</v>
      </c>
    </row>
    <row r="148" ht="15.75" customHeight="1">
      <c r="A148" s="96">
        <f t="shared" ref="A148:B148" si="133">A133+1</f>
        <v>9</v>
      </c>
      <c r="B148" s="31">
        <f t="shared" si="133"/>
        <v>43700</v>
      </c>
      <c r="C148" s="20" t="str">
        <f t="shared" si="3"/>
        <v>-5_8_R</v>
      </c>
      <c r="D148" s="51">
        <v>0.9821</v>
      </c>
      <c r="E148" s="94">
        <v>1.0131</v>
      </c>
    </row>
    <row r="149" ht="15.75" customHeight="1">
      <c r="A149" s="96">
        <f t="shared" ref="A149:B149" si="134">A134+1</f>
        <v>9</v>
      </c>
      <c r="B149" s="31">
        <f t="shared" si="134"/>
        <v>43700</v>
      </c>
      <c r="C149" s="20" t="str">
        <f t="shared" si="3"/>
        <v>-6_8_0</v>
      </c>
      <c r="D149" s="42">
        <v>0.9792</v>
      </c>
      <c r="E149" s="92">
        <v>0.9937</v>
      </c>
    </row>
    <row r="150" ht="15.75" customHeight="1">
      <c r="A150" s="96">
        <f t="shared" ref="A150:B150" si="135">A135+1</f>
        <v>9</v>
      </c>
      <c r="B150" s="31">
        <f t="shared" si="135"/>
        <v>43700</v>
      </c>
      <c r="C150" s="20" t="str">
        <f t="shared" si="3"/>
        <v>-6_8_L</v>
      </c>
      <c r="D150" s="42" t="s">
        <v>122</v>
      </c>
      <c r="E150" s="92" t="s">
        <v>122</v>
      </c>
    </row>
    <row r="151" ht="15.75" customHeight="1">
      <c r="A151" s="102">
        <f t="shared" ref="A151:B151" si="136">A136+1</f>
        <v>9</v>
      </c>
      <c r="B151" s="103">
        <f t="shared" si="136"/>
        <v>43700</v>
      </c>
      <c r="C151" s="104" t="str">
        <f t="shared" si="3"/>
        <v>-6_8_R</v>
      </c>
      <c r="D151" s="105">
        <v>0.9881</v>
      </c>
      <c r="E151" s="106">
        <v>1.0007</v>
      </c>
    </row>
    <row r="152" ht="15.75" customHeight="1">
      <c r="A152" s="97">
        <f t="shared" ref="A152:B152" si="137">A137+1</f>
        <v>10</v>
      </c>
      <c r="B152" s="87">
        <f t="shared" si="137"/>
        <v>43701</v>
      </c>
      <c r="C152" s="88" t="str">
        <f t="shared" si="3"/>
        <v>NT_8_0</v>
      </c>
      <c r="D152" s="89">
        <v>0.9861</v>
      </c>
      <c r="E152" s="90">
        <v>1.0354</v>
      </c>
    </row>
    <row r="153" ht="15.75" customHeight="1">
      <c r="A153" s="96">
        <f t="shared" ref="A153:B153" si="138">A138+1</f>
        <v>10</v>
      </c>
      <c r="B153" s="31">
        <f t="shared" si="138"/>
        <v>43701</v>
      </c>
      <c r="C153" s="20" t="str">
        <f t="shared" si="3"/>
        <v>NT_8_LR</v>
      </c>
      <c r="D153" s="42">
        <v>0.9697</v>
      </c>
      <c r="E153" s="92">
        <v>1.001</v>
      </c>
    </row>
    <row r="154" ht="15.75" customHeight="1">
      <c r="A154" s="96">
        <f t="shared" ref="A154:B154" si="139">A139+1</f>
        <v>10</v>
      </c>
      <c r="B154" s="31">
        <f t="shared" si="139"/>
        <v>43701</v>
      </c>
      <c r="C154" s="20" t="str">
        <f t="shared" si="3"/>
        <v>F_8_L</v>
      </c>
      <c r="D154" s="51">
        <v>0.9807</v>
      </c>
      <c r="E154" s="94">
        <v>1.0128</v>
      </c>
    </row>
    <row r="155" ht="15.75" customHeight="1">
      <c r="A155" s="96">
        <f t="shared" ref="A155:B155" si="140">A140+1</f>
        <v>10</v>
      </c>
      <c r="B155" s="31">
        <f t="shared" si="140"/>
        <v>43701</v>
      </c>
      <c r="C155" s="20" t="str">
        <f t="shared" si="3"/>
        <v>F_8_R</v>
      </c>
      <c r="D155" s="51">
        <v>0.9791</v>
      </c>
      <c r="E155" s="94">
        <v>1.0206</v>
      </c>
    </row>
    <row r="156" ht="15.75" customHeight="1">
      <c r="A156" s="96">
        <f t="shared" ref="A156:B156" si="141">A141+1</f>
        <v>10</v>
      </c>
      <c r="B156" s="31">
        <f t="shared" si="141"/>
        <v>43701</v>
      </c>
      <c r="C156" s="20" t="str">
        <f t="shared" si="3"/>
        <v>M_8_0</v>
      </c>
      <c r="D156" s="42">
        <v>0.9788</v>
      </c>
      <c r="E156" s="92">
        <v>1.0027</v>
      </c>
    </row>
    <row r="157" ht="15.75" customHeight="1">
      <c r="A157" s="96">
        <f t="shared" ref="A157:B157" si="142">A142+1</f>
        <v>10</v>
      </c>
      <c r="B157" s="31">
        <f t="shared" si="142"/>
        <v>43701</v>
      </c>
      <c r="C157" s="20" t="str">
        <f t="shared" si="3"/>
        <v>M_8_LR</v>
      </c>
      <c r="D157" s="42">
        <v>0.9785</v>
      </c>
      <c r="E157" s="92">
        <v>1.001</v>
      </c>
    </row>
    <row r="158" ht="15.75" customHeight="1">
      <c r="A158" s="96">
        <f t="shared" ref="A158:B158" si="143">A143+1</f>
        <v>10</v>
      </c>
      <c r="B158" s="31">
        <f t="shared" si="143"/>
        <v>43701</v>
      </c>
      <c r="C158" s="20" t="str">
        <f t="shared" si="3"/>
        <v>L_8_L</v>
      </c>
      <c r="D158" s="51">
        <v>0.9865</v>
      </c>
      <c r="E158" s="94">
        <v>1.0325</v>
      </c>
    </row>
    <row r="159" ht="15.75" customHeight="1">
      <c r="A159" s="96">
        <f t="shared" ref="A159:B159" si="144">A144+1</f>
        <v>10</v>
      </c>
      <c r="B159" s="31">
        <f t="shared" si="144"/>
        <v>43701</v>
      </c>
      <c r="C159" s="20" t="str">
        <f t="shared" si="3"/>
        <v>L_8_R</v>
      </c>
      <c r="D159" s="51">
        <v>0.9866</v>
      </c>
      <c r="E159" s="94">
        <v>1.0178</v>
      </c>
    </row>
    <row r="160" ht="15.75" customHeight="1">
      <c r="A160" s="96">
        <f t="shared" ref="A160:B160" si="145">A145+1</f>
        <v>10</v>
      </c>
      <c r="B160" s="31">
        <f t="shared" si="145"/>
        <v>43701</v>
      </c>
      <c r="C160" s="20" t="str">
        <f t="shared" si="3"/>
        <v>-4_8_0</v>
      </c>
      <c r="D160" s="42">
        <v>0.9873</v>
      </c>
      <c r="E160" s="92">
        <v>1.0249</v>
      </c>
    </row>
    <row r="161" ht="15.75" customHeight="1">
      <c r="A161" s="96">
        <f t="shared" ref="A161:B161" si="146">A146+1</f>
        <v>10</v>
      </c>
      <c r="B161" s="31">
        <f t="shared" si="146"/>
        <v>43701</v>
      </c>
      <c r="C161" s="20" t="str">
        <f t="shared" si="3"/>
        <v>-4_8_LR</v>
      </c>
      <c r="D161" s="42">
        <v>0.9904</v>
      </c>
      <c r="E161" s="92">
        <v>1.0171</v>
      </c>
    </row>
    <row r="162" ht="15.75" customHeight="1">
      <c r="A162" s="96">
        <f t="shared" ref="A162:B162" si="147">A147+1</f>
        <v>10</v>
      </c>
      <c r="B162" s="31">
        <f t="shared" si="147"/>
        <v>43701</v>
      </c>
      <c r="C162" s="20" t="str">
        <f t="shared" si="3"/>
        <v>-5_8_L</v>
      </c>
      <c r="D162" s="51">
        <v>0.9794</v>
      </c>
      <c r="E162" s="94">
        <v>1.0191</v>
      </c>
    </row>
    <row r="163" ht="15.75" customHeight="1">
      <c r="A163" s="96">
        <f t="shared" ref="A163:B163" si="148">A148+1</f>
        <v>10</v>
      </c>
      <c r="B163" s="31">
        <f t="shared" si="148"/>
        <v>43701</v>
      </c>
      <c r="C163" s="20" t="str">
        <f t="shared" si="3"/>
        <v>-5_8_R</v>
      </c>
      <c r="D163" s="51">
        <v>0.9821</v>
      </c>
      <c r="E163" s="94">
        <v>1.0013</v>
      </c>
    </row>
    <row r="164" ht="15.75" customHeight="1">
      <c r="A164" s="96">
        <f t="shared" ref="A164:B164" si="149">A149+1</f>
        <v>10</v>
      </c>
      <c r="B164" s="31">
        <f t="shared" si="149"/>
        <v>43701</v>
      </c>
      <c r="C164" s="20" t="str">
        <f t="shared" si="3"/>
        <v>-6_8_0</v>
      </c>
      <c r="D164" s="42">
        <v>0.9813</v>
      </c>
      <c r="E164" s="92">
        <v>0.9951</v>
      </c>
    </row>
    <row r="165" ht="15.75" customHeight="1">
      <c r="A165" s="96">
        <f t="shared" ref="A165:B165" si="150">A150+1</f>
        <v>10</v>
      </c>
      <c r="B165" s="31">
        <f t="shared" si="150"/>
        <v>43701</v>
      </c>
      <c r="C165" s="20" t="str">
        <f t="shared" si="3"/>
        <v>-6_8_L</v>
      </c>
      <c r="D165" s="42" t="s">
        <v>122</v>
      </c>
      <c r="E165" s="92" t="s">
        <v>122</v>
      </c>
    </row>
    <row r="166" ht="15.75" customHeight="1">
      <c r="A166" s="107">
        <f t="shared" ref="A166:B166" si="151">A151+1</f>
        <v>10</v>
      </c>
      <c r="B166" s="108">
        <f t="shared" si="151"/>
        <v>43701</v>
      </c>
      <c r="C166" s="109" t="str">
        <f t="shared" si="3"/>
        <v>-6_8_R</v>
      </c>
      <c r="D166" s="110">
        <v>0.9795</v>
      </c>
      <c r="E166" s="111">
        <v>1.0157</v>
      </c>
    </row>
    <row r="167" ht="15.75" customHeight="1">
      <c r="A167" s="97">
        <f t="shared" ref="A167:B167" si="152">A152+5</f>
        <v>15</v>
      </c>
      <c r="B167" s="87">
        <f t="shared" si="152"/>
        <v>43706</v>
      </c>
      <c r="C167" s="88" t="str">
        <f t="shared" si="3"/>
        <v>NT_8_0</v>
      </c>
      <c r="D167" s="89">
        <v>0.9855</v>
      </c>
      <c r="E167" s="90">
        <v>1.0088</v>
      </c>
    </row>
    <row r="168" ht="15.75" customHeight="1">
      <c r="A168" s="96">
        <f t="shared" ref="A168:B168" si="153">A153+5</f>
        <v>15</v>
      </c>
      <c r="B168" s="31">
        <f t="shared" si="153"/>
        <v>43706</v>
      </c>
      <c r="C168" s="20" t="str">
        <f t="shared" si="3"/>
        <v>NT_8_LR</v>
      </c>
      <c r="D168" s="42">
        <v>0.9898</v>
      </c>
      <c r="E168" s="92">
        <v>1.012</v>
      </c>
    </row>
    <row r="169" ht="15.75" customHeight="1">
      <c r="A169" s="96">
        <f t="shared" ref="A169:B169" si="154">A154+5</f>
        <v>15</v>
      </c>
      <c r="B169" s="31">
        <f t="shared" si="154"/>
        <v>43706</v>
      </c>
      <c r="C169" s="20" t="str">
        <f t="shared" si="3"/>
        <v>F_8_L</v>
      </c>
      <c r="D169" s="51">
        <v>0.9853</v>
      </c>
      <c r="E169" s="94">
        <v>1.0045</v>
      </c>
    </row>
    <row r="170" ht="15.75" customHeight="1">
      <c r="A170" s="96">
        <f t="shared" ref="A170:B170" si="155">A155+5</f>
        <v>15</v>
      </c>
      <c r="B170" s="31">
        <f t="shared" si="155"/>
        <v>43706</v>
      </c>
      <c r="C170" s="20" t="str">
        <f t="shared" si="3"/>
        <v>F_8_R</v>
      </c>
      <c r="D170" s="51">
        <v>0.9882</v>
      </c>
      <c r="E170" s="94">
        <v>1.0103</v>
      </c>
    </row>
    <row r="171" ht="15.75" customHeight="1">
      <c r="A171" s="96">
        <f t="shared" ref="A171:B171" si="156">A156+5</f>
        <v>15</v>
      </c>
      <c r="B171" s="31">
        <f t="shared" si="156"/>
        <v>43706</v>
      </c>
      <c r="C171" s="20" t="str">
        <f t="shared" si="3"/>
        <v>M_8_0</v>
      </c>
      <c r="D171" s="42">
        <v>0.9902</v>
      </c>
      <c r="E171" s="92">
        <v>1.0111</v>
      </c>
    </row>
    <row r="172" ht="15.75" customHeight="1">
      <c r="A172" s="96">
        <f t="shared" ref="A172:B172" si="157">A157+5</f>
        <v>15</v>
      </c>
      <c r="B172" s="31">
        <f t="shared" si="157"/>
        <v>43706</v>
      </c>
      <c r="C172" s="20" t="str">
        <f t="shared" si="3"/>
        <v>M_8_LR</v>
      </c>
      <c r="D172" s="42">
        <v>0.9822</v>
      </c>
      <c r="E172" s="92">
        <v>1.0232</v>
      </c>
    </row>
    <row r="173" ht="15.75" customHeight="1">
      <c r="A173" s="96">
        <f t="shared" ref="A173:B173" si="158">A158+5</f>
        <v>15</v>
      </c>
      <c r="B173" s="31">
        <f t="shared" si="158"/>
        <v>43706</v>
      </c>
      <c r="C173" s="20" t="str">
        <f t="shared" si="3"/>
        <v>L_8_L</v>
      </c>
      <c r="D173" s="51">
        <v>0.9804</v>
      </c>
      <c r="E173" s="94">
        <v>0.996</v>
      </c>
    </row>
    <row r="174" ht="15.75" customHeight="1">
      <c r="A174" s="96">
        <f t="shared" ref="A174:B174" si="159">A159+5</f>
        <v>15</v>
      </c>
      <c r="B174" s="31">
        <f t="shared" si="159"/>
        <v>43706</v>
      </c>
      <c r="C174" s="20" t="str">
        <f t="shared" si="3"/>
        <v>L_8_R</v>
      </c>
      <c r="D174" s="51">
        <v>0.9746</v>
      </c>
      <c r="E174" s="94">
        <v>1.0208</v>
      </c>
    </row>
    <row r="175" ht="15.75" customHeight="1">
      <c r="A175" s="96">
        <f t="shared" ref="A175:B175" si="160">A160+5</f>
        <v>15</v>
      </c>
      <c r="B175" s="31">
        <f t="shared" si="160"/>
        <v>43706</v>
      </c>
      <c r="C175" s="20" t="str">
        <f t="shared" si="3"/>
        <v>-4_8_0</v>
      </c>
      <c r="D175" s="42">
        <v>0.9855</v>
      </c>
      <c r="E175" s="92">
        <v>1.0064</v>
      </c>
    </row>
    <row r="176" ht="15.75" customHeight="1">
      <c r="A176" s="96">
        <f t="shared" ref="A176:B176" si="161">A161+5</f>
        <v>15</v>
      </c>
      <c r="B176" s="31">
        <f t="shared" si="161"/>
        <v>43706</v>
      </c>
      <c r="C176" s="20" t="str">
        <f t="shared" si="3"/>
        <v>-4_8_LR</v>
      </c>
      <c r="D176" s="42">
        <v>0.9802</v>
      </c>
      <c r="E176" s="92">
        <v>1.0185</v>
      </c>
    </row>
    <row r="177" ht="15.75" customHeight="1">
      <c r="A177" s="96">
        <f t="shared" ref="A177:B177" si="162">A162+5</f>
        <v>15</v>
      </c>
      <c r="B177" s="31">
        <f t="shared" si="162"/>
        <v>43706</v>
      </c>
      <c r="C177" s="20" t="str">
        <f t="shared" si="3"/>
        <v>-5_8_L</v>
      </c>
      <c r="D177" s="51">
        <v>0.9864</v>
      </c>
      <c r="E177" s="94">
        <v>1.0138</v>
      </c>
    </row>
    <row r="178" ht="15.75" customHeight="1">
      <c r="A178" s="96">
        <f t="shared" ref="A178:B178" si="163">A163+5</f>
        <v>15</v>
      </c>
      <c r="B178" s="31">
        <f t="shared" si="163"/>
        <v>43706</v>
      </c>
      <c r="C178" s="20" t="str">
        <f t="shared" si="3"/>
        <v>-5_8_R</v>
      </c>
      <c r="D178" s="51">
        <v>0.9836</v>
      </c>
      <c r="E178" s="94">
        <v>1.0107</v>
      </c>
    </row>
    <row r="179" ht="15.75" customHeight="1">
      <c r="A179" s="96">
        <f t="shared" ref="A179:B179" si="164">A164+5</f>
        <v>15</v>
      </c>
      <c r="B179" s="31">
        <f t="shared" si="164"/>
        <v>43706</v>
      </c>
      <c r="C179" s="20" t="str">
        <f t="shared" si="3"/>
        <v>-6_8_0</v>
      </c>
      <c r="D179" s="42">
        <v>0.9756</v>
      </c>
      <c r="E179" s="92">
        <v>1.0053</v>
      </c>
    </row>
    <row r="180" ht="15.75" customHeight="1">
      <c r="A180" s="96">
        <f t="shared" ref="A180:B180" si="165">A165+5</f>
        <v>15</v>
      </c>
      <c r="B180" s="31">
        <f t="shared" si="165"/>
        <v>43706</v>
      </c>
      <c r="C180" s="20" t="str">
        <f t="shared" si="3"/>
        <v>-6_8_L</v>
      </c>
      <c r="D180" s="42" t="s">
        <v>122</v>
      </c>
      <c r="E180" s="92" t="s">
        <v>122</v>
      </c>
    </row>
    <row r="181" ht="15.75" customHeight="1">
      <c r="A181" s="107">
        <f t="shared" ref="A181:B181" si="166">A166+5</f>
        <v>15</v>
      </c>
      <c r="B181" s="108">
        <f t="shared" si="166"/>
        <v>43706</v>
      </c>
      <c r="C181" s="109" t="str">
        <f t="shared" si="3"/>
        <v>-6_8_R</v>
      </c>
      <c r="D181" s="110">
        <v>0.976</v>
      </c>
      <c r="E181" s="111">
        <v>0.9859</v>
      </c>
    </row>
    <row r="182" ht="15.75" customHeight="1">
      <c r="A182" s="97">
        <f t="shared" ref="A182:B182" si="167">A167+6</f>
        <v>21</v>
      </c>
      <c r="B182" s="87">
        <f t="shared" si="167"/>
        <v>43712</v>
      </c>
      <c r="C182" s="88" t="str">
        <f t="shared" si="3"/>
        <v>NT_8_0</v>
      </c>
      <c r="D182" s="89">
        <v>0.9744</v>
      </c>
      <c r="E182" s="90">
        <v>1.0187</v>
      </c>
    </row>
    <row r="183" ht="15.75" customHeight="1">
      <c r="A183" s="96">
        <f t="shared" ref="A183:B183" si="168">A168+6</f>
        <v>21</v>
      </c>
      <c r="B183" s="31">
        <f t="shared" si="168"/>
        <v>43712</v>
      </c>
      <c r="C183" s="20" t="str">
        <f t="shared" si="3"/>
        <v>NT_8_LR</v>
      </c>
      <c r="D183" s="42">
        <v>0.9804</v>
      </c>
      <c r="E183" s="92">
        <v>1.0241</v>
      </c>
    </row>
    <row r="184" ht="15.75" customHeight="1">
      <c r="A184" s="96">
        <f t="shared" ref="A184:B184" si="169">A169+6</f>
        <v>21</v>
      </c>
      <c r="B184" s="31">
        <f t="shared" si="169"/>
        <v>43712</v>
      </c>
      <c r="C184" s="20" t="str">
        <f t="shared" si="3"/>
        <v>F_8_L</v>
      </c>
      <c r="D184" s="51">
        <v>0.9777</v>
      </c>
      <c r="E184" s="94">
        <v>0.9978</v>
      </c>
    </row>
    <row r="185" ht="15.75" customHeight="1">
      <c r="A185" s="96">
        <f t="shared" ref="A185:B185" si="170">A170+6</f>
        <v>21</v>
      </c>
      <c r="B185" s="31">
        <f t="shared" si="170"/>
        <v>43712</v>
      </c>
      <c r="C185" s="20" t="str">
        <f t="shared" si="3"/>
        <v>F_8_R</v>
      </c>
      <c r="D185" s="51">
        <v>0.9831</v>
      </c>
      <c r="E185" s="94">
        <v>1.0199</v>
      </c>
    </row>
    <row r="186" ht="15.75" customHeight="1">
      <c r="A186" s="96">
        <f t="shared" ref="A186:B186" si="171">A171+6</f>
        <v>21</v>
      </c>
      <c r="B186" s="31">
        <f t="shared" si="171"/>
        <v>43712</v>
      </c>
      <c r="C186" s="20" t="str">
        <f t="shared" si="3"/>
        <v>M_8_0</v>
      </c>
      <c r="D186" s="42">
        <v>0.9778</v>
      </c>
      <c r="E186" s="92">
        <v>1.0026</v>
      </c>
    </row>
    <row r="187" ht="15.75" customHeight="1">
      <c r="A187" s="96">
        <f t="shared" ref="A187:B187" si="172">A172+6</f>
        <v>21</v>
      </c>
      <c r="B187" s="31">
        <f t="shared" si="172"/>
        <v>43712</v>
      </c>
      <c r="C187" s="20" t="str">
        <f t="shared" si="3"/>
        <v>M_8_LR</v>
      </c>
      <c r="D187" s="42">
        <v>0.9887</v>
      </c>
      <c r="E187" s="92">
        <v>1.006</v>
      </c>
    </row>
    <row r="188" ht="15.75" customHeight="1">
      <c r="A188" s="96">
        <f t="shared" ref="A188:B188" si="173">A173+6</f>
        <v>21</v>
      </c>
      <c r="B188" s="31">
        <f t="shared" si="173"/>
        <v>43712</v>
      </c>
      <c r="C188" s="20" t="str">
        <f t="shared" si="3"/>
        <v>L_8_L</v>
      </c>
      <c r="D188" s="51">
        <v>0.9884</v>
      </c>
      <c r="E188" s="94">
        <v>1.0197</v>
      </c>
    </row>
    <row r="189" ht="15.75" customHeight="1">
      <c r="A189" s="96">
        <f t="shared" ref="A189:B189" si="174">A174+6</f>
        <v>21</v>
      </c>
      <c r="B189" s="31">
        <f t="shared" si="174"/>
        <v>43712</v>
      </c>
      <c r="C189" s="20" t="str">
        <f t="shared" si="3"/>
        <v>L_8_R</v>
      </c>
      <c r="D189" s="51">
        <v>0.9863</v>
      </c>
      <c r="E189" s="94">
        <v>1.0219</v>
      </c>
    </row>
    <row r="190" ht="15.75" customHeight="1">
      <c r="A190" s="96">
        <f t="shared" ref="A190:B190" si="175">A175+6</f>
        <v>21</v>
      </c>
      <c r="B190" s="31">
        <f t="shared" si="175"/>
        <v>43712</v>
      </c>
      <c r="C190" s="20" t="str">
        <f t="shared" si="3"/>
        <v>-4_8_0</v>
      </c>
      <c r="D190" s="42">
        <v>0.985</v>
      </c>
      <c r="E190" s="92">
        <v>0.9981</v>
      </c>
    </row>
    <row r="191" ht="15.75" customHeight="1">
      <c r="A191" s="96">
        <f t="shared" ref="A191:B191" si="176">A176+6</f>
        <v>21</v>
      </c>
      <c r="B191" s="31">
        <f t="shared" si="176"/>
        <v>43712</v>
      </c>
      <c r="C191" s="20" t="str">
        <f t="shared" si="3"/>
        <v>-4_8_LR</v>
      </c>
      <c r="D191" s="42">
        <v>0.9833</v>
      </c>
      <c r="E191" s="92">
        <v>1.0196</v>
      </c>
    </row>
    <row r="192" ht="15.75" customHeight="1">
      <c r="A192" s="96">
        <f t="shared" ref="A192:B192" si="177">A177+6</f>
        <v>21</v>
      </c>
      <c r="B192" s="31">
        <f t="shared" si="177"/>
        <v>43712</v>
      </c>
      <c r="C192" s="20" t="str">
        <f t="shared" si="3"/>
        <v>-5_8_L</v>
      </c>
      <c r="D192" s="51">
        <v>0.9707</v>
      </c>
      <c r="E192" s="94">
        <v>1.0212</v>
      </c>
    </row>
    <row r="193" ht="15.75" customHeight="1">
      <c r="A193" s="96">
        <f t="shared" ref="A193:B193" si="178">A178+6</f>
        <v>21</v>
      </c>
      <c r="B193" s="31">
        <f t="shared" si="178"/>
        <v>43712</v>
      </c>
      <c r="C193" s="20" t="str">
        <f t="shared" si="3"/>
        <v>-5_8_R</v>
      </c>
      <c r="D193" s="51">
        <v>0.9882</v>
      </c>
      <c r="E193" s="94">
        <v>1.0168</v>
      </c>
    </row>
    <row r="194" ht="15.75" customHeight="1">
      <c r="A194" s="96">
        <f t="shared" ref="A194:B194" si="179">A179+6</f>
        <v>21</v>
      </c>
      <c r="B194" s="31">
        <f t="shared" si="179"/>
        <v>43712</v>
      </c>
      <c r="C194" s="20" t="str">
        <f t="shared" si="3"/>
        <v>-6_8_0</v>
      </c>
      <c r="D194" s="42">
        <v>0.9875</v>
      </c>
      <c r="E194" s="92">
        <v>1.006</v>
      </c>
    </row>
    <row r="195" ht="15.75" customHeight="1">
      <c r="A195" s="96">
        <f t="shared" ref="A195:B195" si="180">A180+6</f>
        <v>21</v>
      </c>
      <c r="B195" s="31">
        <f t="shared" si="180"/>
        <v>43712</v>
      </c>
      <c r="C195" s="20" t="str">
        <f t="shared" si="3"/>
        <v>-6_8_L</v>
      </c>
      <c r="D195" s="42" t="s">
        <v>122</v>
      </c>
      <c r="E195" s="92" t="s">
        <v>122</v>
      </c>
    </row>
    <row r="196" ht="15.75" customHeight="1">
      <c r="A196" s="107">
        <f t="shared" ref="A196:B196" si="181">A181+6</f>
        <v>21</v>
      </c>
      <c r="B196" s="108">
        <f t="shared" si="181"/>
        <v>43712</v>
      </c>
      <c r="C196" s="109" t="str">
        <f t="shared" si="3"/>
        <v>-6_8_R</v>
      </c>
      <c r="D196" s="110">
        <v>0.9748</v>
      </c>
      <c r="E196" s="111">
        <v>1.0243</v>
      </c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3" width="10.56"/>
  </cols>
  <sheetData>
    <row r="1" ht="15.75" customHeight="1">
      <c r="A1" s="18" t="s">
        <v>138</v>
      </c>
      <c r="I1" s="18" t="s">
        <v>139</v>
      </c>
    </row>
    <row r="2" ht="15.75" customHeight="1">
      <c r="A2" s="114" t="s">
        <v>140</v>
      </c>
      <c r="I2" s="115"/>
      <c r="K2" s="18" t="s">
        <v>141</v>
      </c>
      <c r="L2" s="116">
        <f>P20</f>
        <v>378000000</v>
      </c>
    </row>
    <row r="3" ht="15.75" customHeight="1">
      <c r="A3" s="117"/>
      <c r="B3" t="s">
        <v>142</v>
      </c>
      <c r="C3" t="s">
        <v>143</v>
      </c>
      <c r="D3" t="s">
        <v>144</v>
      </c>
      <c r="I3" s="40"/>
      <c r="K3" t="s">
        <v>145</v>
      </c>
      <c r="L3" s="18">
        <f>5*10^6</f>
        <v>5000000</v>
      </c>
    </row>
    <row r="4" ht="15.75" customHeight="1">
      <c r="B4">
        <v>1000.0</v>
      </c>
      <c r="C4" s="118">
        <f>M35</f>
        <v>953.3333333</v>
      </c>
      <c r="D4" s="118">
        <f>M34</f>
        <v>46.66666667</v>
      </c>
      <c r="I4" s="69"/>
      <c r="K4" s="18" t="s">
        <v>146</v>
      </c>
      <c r="L4" s="18">
        <v>1500.0</v>
      </c>
    </row>
    <row r="5" ht="15.75" customHeight="1">
      <c r="A5" t="s">
        <v>147</v>
      </c>
      <c r="I5" s="69"/>
    </row>
    <row r="6" ht="15.75" customHeight="1">
      <c r="A6" t="s">
        <v>148</v>
      </c>
      <c r="I6" s="119"/>
    </row>
    <row r="7" ht="15.75" customHeight="1">
      <c r="K7" s="18" t="s">
        <v>149</v>
      </c>
      <c r="L7" s="116">
        <f>(L3/L2) * L4</f>
        <v>19.84126984</v>
      </c>
    </row>
    <row r="8" ht="15.75" customHeight="1">
      <c r="A8" t="s">
        <v>150</v>
      </c>
    </row>
    <row r="9" ht="15.75" customHeight="1">
      <c r="B9" t="s">
        <v>151</v>
      </c>
      <c r="C9" s="120" t="s">
        <v>152</v>
      </c>
      <c r="D9" s="120" t="s">
        <v>153</v>
      </c>
      <c r="E9" s="120" t="s">
        <v>154</v>
      </c>
      <c r="F9" s="120" t="s">
        <v>155</v>
      </c>
      <c r="I9" s="121">
        <v>43684.0</v>
      </c>
    </row>
    <row r="10" ht="15.75" customHeight="1">
      <c r="A10" t="s">
        <v>156</v>
      </c>
      <c r="B10" s="122">
        <v>1.0</v>
      </c>
      <c r="C10">
        <f>10^-1</f>
        <v>0.1</v>
      </c>
      <c r="D10">
        <f>10^-2</f>
        <v>0.01</v>
      </c>
      <c r="E10">
        <f>10^-3</f>
        <v>0.001</v>
      </c>
      <c r="F10">
        <f>10^-4</f>
        <v>0.0001</v>
      </c>
      <c r="G10" s="123"/>
      <c r="I10" s="124" t="s">
        <v>157</v>
      </c>
      <c r="J10" s="125"/>
    </row>
    <row r="11" ht="15.75" customHeight="1">
      <c r="A11" s="40" t="s">
        <v>158</v>
      </c>
      <c r="B11" s="122">
        <v>0.0</v>
      </c>
      <c r="C11" s="122">
        <v>50.0</v>
      </c>
      <c r="D11" s="122">
        <v>50.0</v>
      </c>
      <c r="E11" s="122">
        <v>50.0</v>
      </c>
      <c r="F11" s="122">
        <v>50.0</v>
      </c>
      <c r="G11" s="126">
        <v>43689.0</v>
      </c>
      <c r="I11" s="127"/>
      <c r="J11" s="128">
        <v>43745.0</v>
      </c>
      <c r="K11" s="129">
        <v>43746.0</v>
      </c>
      <c r="L11" s="129">
        <v>43747.0</v>
      </c>
      <c r="M11" s="129">
        <v>43748.0</v>
      </c>
    </row>
    <row r="12" ht="15.75" customHeight="1">
      <c r="A12" t="s">
        <v>159</v>
      </c>
      <c r="B12" s="42" t="s">
        <v>160</v>
      </c>
      <c r="C12" s="42">
        <v>282.0</v>
      </c>
      <c r="D12" s="42">
        <v>41.0</v>
      </c>
      <c r="E12" s="42">
        <v>4.0</v>
      </c>
      <c r="F12" s="42">
        <v>1.0</v>
      </c>
      <c r="G12" s="115"/>
      <c r="I12" s="127" t="s">
        <v>161</v>
      </c>
      <c r="J12" s="130">
        <v>12.0</v>
      </c>
      <c r="K12" s="131">
        <v>4.0</v>
      </c>
      <c r="L12" s="131">
        <v>9.0</v>
      </c>
      <c r="M12" s="131">
        <v>3.0</v>
      </c>
      <c r="N12" s="18" t="s">
        <v>162</v>
      </c>
    </row>
    <row r="13" ht="15.75" customHeight="1">
      <c r="A13" t="s">
        <v>163</v>
      </c>
      <c r="I13" s="127" t="s">
        <v>164</v>
      </c>
      <c r="J13" s="130">
        <v>34.0</v>
      </c>
      <c r="K13" s="131">
        <v>6.0</v>
      </c>
      <c r="L13" s="131">
        <v>0.0</v>
      </c>
      <c r="M13" s="131">
        <v>3.0</v>
      </c>
    </row>
    <row r="14" ht="15.75" customHeight="1">
      <c r="I14" s="127" t="s">
        <v>165</v>
      </c>
      <c r="J14" s="130">
        <v>7.0</v>
      </c>
      <c r="K14" s="131">
        <v>2.0</v>
      </c>
      <c r="L14" s="131">
        <v>1.0</v>
      </c>
      <c r="M14" s="131">
        <v>11.0</v>
      </c>
      <c r="N14" s="18" t="s">
        <v>166</v>
      </c>
    </row>
    <row r="15" ht="15.75" customHeight="1">
      <c r="A15" s="17" t="s">
        <v>167</v>
      </c>
      <c r="I15" s="127" t="s">
        <v>168</v>
      </c>
      <c r="J15" s="127">
        <v>24.0</v>
      </c>
      <c r="K15" s="131">
        <v>6.0</v>
      </c>
      <c r="L15" s="131">
        <v>12.0</v>
      </c>
      <c r="M15" s="131">
        <v>15.0</v>
      </c>
    </row>
    <row r="16" ht="15.75" customHeight="1">
      <c r="A16" s="65" t="s">
        <v>169</v>
      </c>
      <c r="I16" s="132">
        <v>43685.0</v>
      </c>
      <c r="J16" s="125"/>
    </row>
    <row r="17" ht="15.75" customHeight="1">
      <c r="A17" s="119">
        <f>((1/(D4/B4))*(1/C10)*(1/(C11/1000))*C12)</f>
        <v>1208571.429</v>
      </c>
      <c r="B17" s="119">
        <f>((1/(D4/B4))*(1/D10)*(1/(D11/1000))*D12)</f>
        <v>1757142.857</v>
      </c>
      <c r="C17" s="119">
        <f>((1/(D4/B4))*(1/E10)*(1/(E11/1000))*E12)</f>
        <v>1714285.714</v>
      </c>
      <c r="D17" s="119">
        <f>((1/(D4/B4))*(1/F10)*(1/(F11/1000))*F12)</f>
        <v>4285714.286</v>
      </c>
      <c r="I17" s="124" t="s">
        <v>170</v>
      </c>
      <c r="J17" s="133"/>
    </row>
    <row r="18" ht="15.75" customHeight="1">
      <c r="A18" s="17" t="s">
        <v>171</v>
      </c>
      <c r="I18" s="127"/>
      <c r="J18" s="129">
        <v>43742.0</v>
      </c>
      <c r="K18" s="129">
        <v>43743.0</v>
      </c>
      <c r="L18" s="129">
        <v>43744.0</v>
      </c>
      <c r="M18" s="129">
        <v>43745.0</v>
      </c>
    </row>
    <row r="19" ht="15.75" customHeight="1">
      <c r="A19" s="65" t="s">
        <v>172</v>
      </c>
      <c r="I19" s="18" t="s">
        <v>156</v>
      </c>
      <c r="J19" s="134">
        <f>10^-4</f>
        <v>0.0001</v>
      </c>
      <c r="K19" s="134">
        <f>10^-5</f>
        <v>0.00001</v>
      </c>
      <c r="L19" s="134">
        <f>10^-6</f>
        <v>0.000001</v>
      </c>
      <c r="M19" s="134">
        <f>10^-7</f>
        <v>0.0000001</v>
      </c>
      <c r="P19" s="131" t="s">
        <v>173</v>
      </c>
    </row>
    <row r="20" ht="15.75" customHeight="1">
      <c r="A20" s="119">
        <f t="shared" ref="A20:D20" si="1"> (1/C10) * (1/(C11/1000)) * C12</f>
        <v>56400</v>
      </c>
      <c r="B20" s="119">
        <f t="shared" si="1"/>
        <v>82000</v>
      </c>
      <c r="C20" s="119">
        <f t="shared" si="1"/>
        <v>80000</v>
      </c>
      <c r="D20" s="119">
        <f t="shared" si="1"/>
        <v>200000</v>
      </c>
      <c r="I20" s="127" t="s">
        <v>161</v>
      </c>
      <c r="J20" s="135" t="s">
        <v>174</v>
      </c>
      <c r="K20" s="131">
        <v>98.0</v>
      </c>
      <c r="L20" s="131">
        <v>28.0</v>
      </c>
      <c r="M20" s="131">
        <v>0.0</v>
      </c>
      <c r="N20" s="119">
        <f t="shared" ref="N20:O20" si="2"> (1/K19) * (1/(50/1000)) * K20</f>
        <v>196000000</v>
      </c>
      <c r="O20" s="119">
        <f t="shared" si="2"/>
        <v>560000000</v>
      </c>
      <c r="P20" s="136">
        <f t="shared" ref="P20:P23" si="4">AVERAGE(N20:O20)</f>
        <v>378000000</v>
      </c>
    </row>
    <row r="21" ht="15.75" customHeight="1">
      <c r="A21" t="s">
        <v>175</v>
      </c>
      <c r="B21" s="119">
        <f>AVERAGE(A20:D20)</f>
        <v>104600</v>
      </c>
      <c r="C21" t="s">
        <v>176</v>
      </c>
      <c r="D21" s="119">
        <f>(25/1000)*B21</f>
        <v>2615</v>
      </c>
      <c r="I21" s="127" t="s">
        <v>164</v>
      </c>
      <c r="J21" s="130" t="s">
        <v>174</v>
      </c>
      <c r="K21" s="130" t="s">
        <v>174</v>
      </c>
      <c r="L21" s="131">
        <v>59.0</v>
      </c>
      <c r="M21" s="131">
        <v>2.0</v>
      </c>
      <c r="N21" s="119">
        <f t="shared" ref="N21:O21" si="3"> (1/K19) * (1/(50/1000)) * L21</f>
        <v>118000000</v>
      </c>
      <c r="O21" s="119">
        <f t="shared" si="3"/>
        <v>40000000</v>
      </c>
      <c r="P21" s="136">
        <f t="shared" si="4"/>
        <v>79000000</v>
      </c>
    </row>
    <row r="22" ht="15.75" customHeight="1">
      <c r="I22" s="127" t="s">
        <v>165</v>
      </c>
      <c r="J22" s="130" t="s">
        <v>174</v>
      </c>
      <c r="K22" s="131">
        <v>102.0</v>
      </c>
      <c r="L22" s="131">
        <v>16.0</v>
      </c>
      <c r="M22" s="131">
        <v>0.0</v>
      </c>
      <c r="N22" s="119">
        <f t="shared" ref="N22:O22" si="5"> (1/K19) * (1/(50/1000)) * K22</f>
        <v>204000000</v>
      </c>
      <c r="O22" s="119">
        <f t="shared" si="5"/>
        <v>320000000</v>
      </c>
      <c r="P22" s="136">
        <f t="shared" si="4"/>
        <v>262000000</v>
      </c>
    </row>
    <row r="23" ht="15.75" customHeight="1">
      <c r="A23" s="18" t="s">
        <v>177</v>
      </c>
      <c r="I23" s="127" t="s">
        <v>168</v>
      </c>
      <c r="J23" s="130" t="s">
        <v>174</v>
      </c>
      <c r="K23" s="130" t="s">
        <v>174</v>
      </c>
      <c r="L23" s="131">
        <v>82.0</v>
      </c>
      <c r="M23" s="131">
        <v>11.0</v>
      </c>
      <c r="N23" s="119">
        <f t="shared" ref="N23:O23" si="6"> (1/K19) * (1/(50/1000)) * L23</f>
        <v>164000000</v>
      </c>
      <c r="O23" s="119">
        <f t="shared" si="6"/>
        <v>220000000</v>
      </c>
      <c r="P23" s="136">
        <f t="shared" si="4"/>
        <v>192000000</v>
      </c>
    </row>
    <row r="24" ht="15.75" customHeight="1">
      <c r="I24" s="124" t="s">
        <v>178</v>
      </c>
      <c r="J24" s="133"/>
    </row>
    <row r="25" ht="15.75" customHeight="1">
      <c r="A25" s="18" t="s">
        <v>179</v>
      </c>
      <c r="I25" s="127"/>
      <c r="J25" s="131" t="s">
        <v>50</v>
      </c>
      <c r="K25" s="131" t="s">
        <v>53</v>
      </c>
      <c r="L25" s="131" t="s">
        <v>56</v>
      </c>
      <c r="M25" s="131" t="s">
        <v>58</v>
      </c>
    </row>
    <row r="26" ht="15.75" customHeight="1">
      <c r="C26" s="120" t="s">
        <v>180</v>
      </c>
      <c r="D26" s="120" t="s">
        <v>181</v>
      </c>
      <c r="E26" s="120" t="s">
        <v>182</v>
      </c>
      <c r="F26" s="137" t="s">
        <v>183</v>
      </c>
      <c r="G26" s="138"/>
      <c r="I26" s="18" t="s">
        <v>156</v>
      </c>
      <c r="J26" s="134">
        <f>10^-2</f>
        <v>0.01</v>
      </c>
      <c r="K26" s="134">
        <f>10^-3</f>
        <v>0.001</v>
      </c>
      <c r="L26" s="134">
        <f>10^-4</f>
        <v>0.0001</v>
      </c>
      <c r="M26" s="134">
        <f>10^-5</f>
        <v>0.00001</v>
      </c>
      <c r="Q26" s="131" t="s">
        <v>173</v>
      </c>
    </row>
    <row r="27" ht="15.75" customHeight="1">
      <c r="B27" t="s">
        <v>156</v>
      </c>
      <c r="C27" s="122">
        <f>10^-1</f>
        <v>0.1</v>
      </c>
      <c r="D27" s="122">
        <f>10^-2</f>
        <v>0.01</v>
      </c>
      <c r="E27" s="122">
        <f>10^-3</f>
        <v>0.001</v>
      </c>
      <c r="F27" s="139">
        <f>10^-4</f>
        <v>0.0001</v>
      </c>
      <c r="G27" s="140"/>
      <c r="I27" s="127" t="s">
        <v>161</v>
      </c>
      <c r="J27" s="135" t="s">
        <v>174</v>
      </c>
      <c r="K27" s="131">
        <v>87.0</v>
      </c>
      <c r="L27" s="131">
        <v>15.0</v>
      </c>
      <c r="M27" s="131">
        <v>3.0</v>
      </c>
      <c r="N27" s="119">
        <f t="shared" ref="N27:P27" si="7"> (1/K26) * (1/(50/1000)) * K27</f>
        <v>1740000</v>
      </c>
      <c r="O27" s="119">
        <f t="shared" si="7"/>
        <v>3000000</v>
      </c>
      <c r="P27" s="119">
        <f t="shared" si="7"/>
        <v>6000000</v>
      </c>
      <c r="Q27" s="136">
        <f>AVERAGE(O27:P27)</f>
        <v>4500000</v>
      </c>
    </row>
    <row r="28" ht="15.75" customHeight="1">
      <c r="C28" s="42">
        <v>50.0</v>
      </c>
      <c r="D28" s="42">
        <v>50.0</v>
      </c>
      <c r="E28" s="42">
        <v>50.0</v>
      </c>
      <c r="F28" s="44">
        <v>50.0</v>
      </c>
      <c r="G28" s="140"/>
    </row>
    <row r="29" ht="15.75" customHeight="1">
      <c r="C29" s="42">
        <v>252.0</v>
      </c>
      <c r="D29" s="42">
        <v>43.0</v>
      </c>
      <c r="E29" s="42">
        <v>4.0</v>
      </c>
      <c r="F29" s="44">
        <v>0.0</v>
      </c>
      <c r="G29" s="140"/>
      <c r="L29" s="18" t="s">
        <v>184</v>
      </c>
      <c r="M29" s="141">
        <f>Q27</f>
        <v>4500000</v>
      </c>
    </row>
    <row r="30" ht="15.75" customHeight="1">
      <c r="C30" s="119">
        <f t="shared" ref="C30:F30" si="8"> (1/C27) * (1/(C28/1000)) * C29</f>
        <v>50400</v>
      </c>
      <c r="D30" s="119">
        <f t="shared" si="8"/>
        <v>86000</v>
      </c>
      <c r="E30" s="119">
        <f t="shared" si="8"/>
        <v>80000</v>
      </c>
      <c r="F30" s="119">
        <f t="shared" si="8"/>
        <v>0</v>
      </c>
      <c r="G30" s="119"/>
      <c r="L30" s="18" t="s">
        <v>185</v>
      </c>
      <c r="M30" s="18">
        <v>210000.0</v>
      </c>
    </row>
    <row r="31" ht="15.75" customHeight="1">
      <c r="L31" s="18" t="s">
        <v>146</v>
      </c>
      <c r="M31" s="18">
        <f>B4</f>
        <v>1000</v>
      </c>
    </row>
    <row r="32" ht="15.75" customHeight="1"/>
    <row r="33" ht="15.75" customHeight="1"/>
    <row r="34" ht="15.75" customHeight="1">
      <c r="L34" s="18" t="s">
        <v>186</v>
      </c>
      <c r="M34" s="118">
        <f>(M30/M29) * M31</f>
        <v>46.66666667</v>
      </c>
    </row>
    <row r="35" ht="15.75" customHeight="1">
      <c r="L35" s="18" t="s">
        <v>187</v>
      </c>
      <c r="M35" s="118">
        <f>M31-M34</f>
        <v>953.3333333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3" width="10.78"/>
    <col customWidth="1" min="24" max="24" width="10.56"/>
  </cols>
  <sheetData>
    <row r="1" ht="15.75" customHeight="1">
      <c r="A1" s="191" t="s">
        <v>244</v>
      </c>
      <c r="B1" s="191" t="s">
        <v>245</v>
      </c>
      <c r="C1" s="193" t="s">
        <v>66</v>
      </c>
      <c r="D1" s="191" t="s">
        <v>135</v>
      </c>
      <c r="E1" s="191" t="s">
        <v>136</v>
      </c>
      <c r="F1" s="191" t="s">
        <v>252</v>
      </c>
      <c r="G1" s="191" t="s">
        <v>253</v>
      </c>
      <c r="H1" s="191" t="s">
        <v>254</v>
      </c>
      <c r="I1" s="191" t="s">
        <v>255</v>
      </c>
      <c r="J1" s="191" t="s">
        <v>256</v>
      </c>
      <c r="K1" s="191" t="s">
        <v>257</v>
      </c>
      <c r="L1" s="191" t="s">
        <v>258</v>
      </c>
      <c r="M1" s="191" t="s">
        <v>259</v>
      </c>
      <c r="N1" s="191" t="s">
        <v>260</v>
      </c>
      <c r="O1" s="191" t="s">
        <v>261</v>
      </c>
      <c r="P1" s="191" t="s">
        <v>262</v>
      </c>
      <c r="Q1" s="191" t="s">
        <v>263</v>
      </c>
      <c r="R1" s="191" t="s">
        <v>264</v>
      </c>
      <c r="S1" s="191" t="s">
        <v>265</v>
      </c>
      <c r="T1" s="191" t="s">
        <v>266</v>
      </c>
      <c r="U1" s="191" t="s">
        <v>267</v>
      </c>
      <c r="V1" s="191" t="s">
        <v>268</v>
      </c>
      <c r="W1" s="85" t="s">
        <v>269</v>
      </c>
      <c r="X1" s="40"/>
    </row>
    <row r="2" ht="15.75" customHeight="1">
      <c r="A2" s="97">
        <v>0.0</v>
      </c>
      <c r="B2" s="194">
        <v>43691.0</v>
      </c>
      <c r="C2" s="195" t="str">
        <f>'Tube wts'!C2</f>
        <v>NT_8_0</v>
      </c>
      <c r="D2" s="195">
        <f>'Tube wts'!D2</f>
        <v>0.9901</v>
      </c>
      <c r="E2" s="195">
        <f>'Tube wts'!E2</f>
        <v>1.0136</v>
      </c>
      <c r="F2" s="196">
        <f t="shared" ref="F2:F59" si="1">E2-D2</f>
        <v>0.0235</v>
      </c>
      <c r="G2" s="196">
        <f t="shared" ref="G2:G59" si="2">F2*9000</f>
        <v>211.5</v>
      </c>
      <c r="H2" s="197">
        <v>0.0</v>
      </c>
      <c r="I2" s="195" t="s">
        <v>160</v>
      </c>
      <c r="J2" s="195" t="s">
        <v>160</v>
      </c>
      <c r="K2" s="195" t="s">
        <v>160</v>
      </c>
      <c r="L2" s="195" t="s">
        <v>160</v>
      </c>
      <c r="M2" s="195" t="s">
        <v>160</v>
      </c>
      <c r="N2" s="195">
        <v>50.0</v>
      </c>
      <c r="O2" s="195">
        <f t="shared" ref="O2:O196" si="3">1/(N2/1000)</f>
        <v>20</v>
      </c>
      <c r="P2" s="198">
        <f t="shared" ref="P2:P16" si="4">O2 * (1/10^-1) *H2</f>
        <v>0</v>
      </c>
      <c r="Q2" s="198"/>
      <c r="R2" s="198"/>
      <c r="S2" s="198"/>
      <c r="T2" s="198"/>
      <c r="U2" s="198"/>
      <c r="V2" s="199"/>
      <c r="W2" s="200">
        <f t="shared" ref="W2:W44" si="5">AVERAGE(P2:U2)</f>
        <v>0</v>
      </c>
      <c r="X2" s="201"/>
    </row>
    <row r="3" ht="15.75" customHeight="1">
      <c r="A3" s="91">
        <v>0.0</v>
      </c>
      <c r="B3" s="202">
        <v>43691.0</v>
      </c>
      <c r="C3" s="203" t="str">
        <f>'Tube wts'!C3</f>
        <v>NT_8_LR</v>
      </c>
      <c r="D3" s="203">
        <f>'Tube wts'!D3</f>
        <v>0.9877</v>
      </c>
      <c r="E3" s="203">
        <f>'Tube wts'!E3</f>
        <v>1.0034</v>
      </c>
      <c r="F3" s="204">
        <f t="shared" si="1"/>
        <v>0.0157</v>
      </c>
      <c r="G3" s="204">
        <f t="shared" si="2"/>
        <v>141.3</v>
      </c>
      <c r="H3" s="98">
        <v>0.0</v>
      </c>
      <c r="I3" s="205" t="s">
        <v>160</v>
      </c>
      <c r="J3" s="205" t="s">
        <v>160</v>
      </c>
      <c r="K3" s="205" t="s">
        <v>160</v>
      </c>
      <c r="L3" s="205" t="s">
        <v>160</v>
      </c>
      <c r="M3" s="205" t="s">
        <v>160</v>
      </c>
      <c r="N3" s="205">
        <v>50.0</v>
      </c>
      <c r="O3" s="203">
        <f t="shared" si="3"/>
        <v>20</v>
      </c>
      <c r="P3" s="206">
        <f t="shared" si="4"/>
        <v>0</v>
      </c>
      <c r="Q3" s="206"/>
      <c r="R3" s="206"/>
      <c r="S3" s="206"/>
      <c r="T3" s="206"/>
      <c r="U3" s="206"/>
      <c r="V3" s="207"/>
      <c r="W3" s="208">
        <f t="shared" si="5"/>
        <v>0</v>
      </c>
      <c r="X3" s="209"/>
    </row>
    <row r="4" ht="15.75" customHeight="1">
      <c r="A4" s="154">
        <v>0.0</v>
      </c>
      <c r="B4" s="210">
        <v>43691.0</v>
      </c>
      <c r="C4" s="211" t="str">
        <f>'Tube wts'!C4</f>
        <v>F_8_L</v>
      </c>
      <c r="D4" s="211">
        <f>'Tube wts'!D4</f>
        <v>0.9814</v>
      </c>
      <c r="E4" s="211">
        <f>'Tube wts'!E4</f>
        <v>0.9996</v>
      </c>
      <c r="F4" s="212">
        <f t="shared" si="1"/>
        <v>0.0182</v>
      </c>
      <c r="G4" s="212">
        <f t="shared" si="2"/>
        <v>163.8</v>
      </c>
      <c r="H4" s="213">
        <v>0.0</v>
      </c>
      <c r="I4" s="214" t="s">
        <v>160</v>
      </c>
      <c r="J4" s="214" t="s">
        <v>160</v>
      </c>
      <c r="K4" s="214" t="s">
        <v>160</v>
      </c>
      <c r="L4" s="214" t="s">
        <v>160</v>
      </c>
      <c r="M4" s="214" t="s">
        <v>160</v>
      </c>
      <c r="N4" s="214">
        <v>50.0</v>
      </c>
      <c r="O4" s="214">
        <f t="shared" si="3"/>
        <v>20</v>
      </c>
      <c r="P4" s="215">
        <f t="shared" si="4"/>
        <v>0</v>
      </c>
      <c r="Q4" s="215"/>
      <c r="R4" s="215"/>
      <c r="S4" s="215"/>
      <c r="T4" s="215"/>
      <c r="U4" s="215"/>
      <c r="V4" s="214"/>
      <c r="W4" s="215">
        <f t="shared" si="5"/>
        <v>0</v>
      </c>
      <c r="X4" s="216"/>
    </row>
    <row r="5" ht="15.75" customHeight="1">
      <c r="A5" s="154">
        <v>0.0</v>
      </c>
      <c r="B5" s="210">
        <v>43691.0</v>
      </c>
      <c r="C5" s="211" t="str">
        <f>'Tube wts'!C5</f>
        <v>F_8_R</v>
      </c>
      <c r="D5" s="211">
        <f>'Tube wts'!D5</f>
        <v>0.9872</v>
      </c>
      <c r="E5" s="211">
        <f>'Tube wts'!E5</f>
        <v>1.013</v>
      </c>
      <c r="F5" s="212">
        <f t="shared" si="1"/>
        <v>0.0258</v>
      </c>
      <c r="G5" s="212">
        <f t="shared" si="2"/>
        <v>232.2</v>
      </c>
      <c r="H5" s="213">
        <v>0.0</v>
      </c>
      <c r="I5" s="214" t="s">
        <v>160</v>
      </c>
      <c r="J5" s="214" t="s">
        <v>160</v>
      </c>
      <c r="K5" s="214" t="s">
        <v>160</v>
      </c>
      <c r="L5" s="214" t="s">
        <v>160</v>
      </c>
      <c r="M5" s="214" t="s">
        <v>160</v>
      </c>
      <c r="N5" s="214">
        <v>50.0</v>
      </c>
      <c r="O5" s="214">
        <f t="shared" si="3"/>
        <v>20</v>
      </c>
      <c r="P5" s="215">
        <f t="shared" si="4"/>
        <v>0</v>
      </c>
      <c r="Q5" s="215"/>
      <c r="R5" s="215"/>
      <c r="S5" s="215"/>
      <c r="T5" s="215"/>
      <c r="U5" s="215"/>
      <c r="V5" s="214"/>
      <c r="W5" s="215">
        <f t="shared" si="5"/>
        <v>0</v>
      </c>
      <c r="X5" s="216"/>
    </row>
    <row r="6" ht="15.75" customHeight="1">
      <c r="A6" s="96">
        <v>0.0</v>
      </c>
      <c r="B6" s="31">
        <v>43691.0</v>
      </c>
      <c r="C6" s="203" t="str">
        <f>'Tube wts'!C6</f>
        <v>M_8_0</v>
      </c>
      <c r="D6" s="203">
        <f>'Tube wts'!D6</f>
        <v>0.9737</v>
      </c>
      <c r="E6" s="203">
        <f>'Tube wts'!E6</f>
        <v>0.9999</v>
      </c>
      <c r="F6" s="204">
        <f t="shared" si="1"/>
        <v>0.0262</v>
      </c>
      <c r="G6" s="204">
        <f t="shared" si="2"/>
        <v>235.8</v>
      </c>
      <c r="H6" s="217">
        <v>0.0</v>
      </c>
      <c r="I6" s="218" t="s">
        <v>160</v>
      </c>
      <c r="J6" s="218" t="s">
        <v>160</v>
      </c>
      <c r="K6" s="218" t="s">
        <v>160</v>
      </c>
      <c r="L6" s="218" t="s">
        <v>160</v>
      </c>
      <c r="M6" s="218" t="s">
        <v>160</v>
      </c>
      <c r="N6" s="218">
        <v>50.0</v>
      </c>
      <c r="O6" s="218">
        <f t="shared" si="3"/>
        <v>20</v>
      </c>
      <c r="P6" s="206">
        <f t="shared" si="4"/>
        <v>0</v>
      </c>
      <c r="Q6" s="206"/>
      <c r="R6" s="206"/>
      <c r="S6" s="206"/>
      <c r="T6" s="206"/>
      <c r="U6" s="206"/>
      <c r="V6" s="218"/>
      <c r="W6" s="206">
        <f t="shared" si="5"/>
        <v>0</v>
      </c>
      <c r="X6" s="209"/>
    </row>
    <row r="7" ht="15.75" customHeight="1">
      <c r="A7" s="96">
        <v>0.0</v>
      </c>
      <c r="B7" s="31">
        <v>43691.0</v>
      </c>
      <c r="C7" s="203" t="str">
        <f>'Tube wts'!C7</f>
        <v>M_8_LR</v>
      </c>
      <c r="D7" s="203">
        <f>'Tube wts'!D7</f>
        <v>0.9744</v>
      </c>
      <c r="E7" s="203">
        <f>'Tube wts'!E7</f>
        <v>0.985</v>
      </c>
      <c r="F7" s="204">
        <f t="shared" si="1"/>
        <v>0.0106</v>
      </c>
      <c r="G7" s="204">
        <f t="shared" si="2"/>
        <v>95.4</v>
      </c>
      <c r="H7" s="217">
        <v>0.0</v>
      </c>
      <c r="I7" s="218" t="s">
        <v>160</v>
      </c>
      <c r="J7" s="218" t="s">
        <v>160</v>
      </c>
      <c r="K7" s="218" t="s">
        <v>160</v>
      </c>
      <c r="L7" s="218" t="s">
        <v>160</v>
      </c>
      <c r="M7" s="218" t="s">
        <v>160</v>
      </c>
      <c r="N7" s="218">
        <v>50.0</v>
      </c>
      <c r="O7" s="218">
        <f t="shared" si="3"/>
        <v>20</v>
      </c>
      <c r="P7" s="206">
        <f t="shared" si="4"/>
        <v>0</v>
      </c>
      <c r="Q7" s="206"/>
      <c r="R7" s="206"/>
      <c r="S7" s="206"/>
      <c r="T7" s="206"/>
      <c r="U7" s="206"/>
      <c r="V7" s="218"/>
      <c r="W7" s="206">
        <f t="shared" si="5"/>
        <v>0</v>
      </c>
      <c r="X7" s="209"/>
    </row>
    <row r="8" ht="15.75" customHeight="1">
      <c r="A8" s="154">
        <v>0.0</v>
      </c>
      <c r="B8" s="210">
        <v>43691.0</v>
      </c>
      <c r="C8" s="211" t="str">
        <f>'Tube wts'!C8</f>
        <v>L_8_L</v>
      </c>
      <c r="D8" s="211">
        <f>'Tube wts'!D8</f>
        <v>0.9707</v>
      </c>
      <c r="E8" s="211">
        <f>'Tube wts'!E8</f>
        <v>0.9842</v>
      </c>
      <c r="F8" s="212">
        <f t="shared" si="1"/>
        <v>0.0135</v>
      </c>
      <c r="G8" s="212">
        <f t="shared" si="2"/>
        <v>121.5</v>
      </c>
      <c r="H8" s="213">
        <v>0.0</v>
      </c>
      <c r="I8" s="214" t="s">
        <v>160</v>
      </c>
      <c r="J8" s="214" t="s">
        <v>160</v>
      </c>
      <c r="K8" s="214" t="s">
        <v>160</v>
      </c>
      <c r="L8" s="214" t="s">
        <v>160</v>
      </c>
      <c r="M8" s="214" t="s">
        <v>160</v>
      </c>
      <c r="N8" s="214">
        <v>50.0</v>
      </c>
      <c r="O8" s="214">
        <f t="shared" si="3"/>
        <v>20</v>
      </c>
      <c r="P8" s="215">
        <f t="shared" si="4"/>
        <v>0</v>
      </c>
      <c r="Q8" s="215"/>
      <c r="R8" s="215"/>
      <c r="S8" s="215"/>
      <c r="T8" s="215"/>
      <c r="U8" s="215"/>
      <c r="V8" s="214"/>
      <c r="W8" s="215">
        <f t="shared" si="5"/>
        <v>0</v>
      </c>
      <c r="X8" s="216"/>
    </row>
    <row r="9" ht="15.75" customHeight="1">
      <c r="A9" s="154">
        <v>0.0</v>
      </c>
      <c r="B9" s="210">
        <v>43691.0</v>
      </c>
      <c r="C9" s="211" t="str">
        <f>'Tube wts'!C9</f>
        <v>L_8_R</v>
      </c>
      <c r="D9" s="211">
        <f>'Tube wts'!D9</f>
        <v>0.9862</v>
      </c>
      <c r="E9" s="211">
        <f>'Tube wts'!E9</f>
        <v>0.9984</v>
      </c>
      <c r="F9" s="212">
        <f t="shared" si="1"/>
        <v>0.0122</v>
      </c>
      <c r="G9" s="212">
        <f t="shared" si="2"/>
        <v>109.8</v>
      </c>
      <c r="H9" s="213">
        <v>0.0</v>
      </c>
      <c r="I9" s="214" t="s">
        <v>160</v>
      </c>
      <c r="J9" s="214" t="s">
        <v>160</v>
      </c>
      <c r="K9" s="214" t="s">
        <v>160</v>
      </c>
      <c r="L9" s="214" t="s">
        <v>160</v>
      </c>
      <c r="M9" s="214" t="s">
        <v>160</v>
      </c>
      <c r="N9" s="214">
        <v>50.0</v>
      </c>
      <c r="O9" s="214">
        <f t="shared" si="3"/>
        <v>20</v>
      </c>
      <c r="P9" s="215">
        <f t="shared" si="4"/>
        <v>0</v>
      </c>
      <c r="Q9" s="215"/>
      <c r="R9" s="215"/>
      <c r="S9" s="215"/>
      <c r="T9" s="215"/>
      <c r="U9" s="215"/>
      <c r="V9" s="214"/>
      <c r="W9" s="215">
        <f t="shared" si="5"/>
        <v>0</v>
      </c>
      <c r="X9" s="216"/>
    </row>
    <row r="10" ht="15.75" customHeight="1">
      <c r="A10" s="96">
        <v>0.0</v>
      </c>
      <c r="B10" s="31">
        <v>43691.0</v>
      </c>
      <c r="C10" s="203" t="str">
        <f>'Tube wts'!C10</f>
        <v>-4_8_0</v>
      </c>
      <c r="D10" s="203">
        <f>'Tube wts'!D10</f>
        <v>0.9816</v>
      </c>
      <c r="E10" s="203">
        <f>'Tube wts'!E10</f>
        <v>0.9963</v>
      </c>
      <c r="F10" s="204">
        <f t="shared" si="1"/>
        <v>0.0147</v>
      </c>
      <c r="G10" s="204">
        <f t="shared" si="2"/>
        <v>132.3</v>
      </c>
      <c r="H10" s="217">
        <v>0.0</v>
      </c>
      <c r="I10" s="218" t="s">
        <v>160</v>
      </c>
      <c r="J10" s="218" t="s">
        <v>160</v>
      </c>
      <c r="K10" s="218" t="s">
        <v>160</v>
      </c>
      <c r="L10" s="218" t="s">
        <v>160</v>
      </c>
      <c r="M10" s="218" t="s">
        <v>160</v>
      </c>
      <c r="N10" s="218">
        <v>50.0</v>
      </c>
      <c r="O10" s="218">
        <f t="shared" si="3"/>
        <v>20</v>
      </c>
      <c r="P10" s="206">
        <f t="shared" si="4"/>
        <v>0</v>
      </c>
      <c r="Q10" s="206"/>
      <c r="R10" s="206"/>
      <c r="S10" s="206"/>
      <c r="T10" s="206"/>
      <c r="U10" s="206"/>
      <c r="V10" s="218"/>
      <c r="W10" s="206">
        <f t="shared" si="5"/>
        <v>0</v>
      </c>
      <c r="X10" s="219"/>
    </row>
    <row r="11" ht="15.75" customHeight="1">
      <c r="A11" s="96">
        <v>0.0</v>
      </c>
      <c r="B11" s="31">
        <v>43691.0</v>
      </c>
      <c r="C11" s="203" t="str">
        <f>'Tube wts'!C11</f>
        <v>-4_8_LR</v>
      </c>
      <c r="D11" s="203">
        <f>'Tube wts'!D11</f>
        <v>0.9821</v>
      </c>
      <c r="E11" s="203">
        <f>'Tube wts'!E11</f>
        <v>1.0031</v>
      </c>
      <c r="F11" s="204">
        <f t="shared" si="1"/>
        <v>0.021</v>
      </c>
      <c r="G11" s="204">
        <f t="shared" si="2"/>
        <v>189</v>
      </c>
      <c r="H11" s="217">
        <v>0.0</v>
      </c>
      <c r="I11" s="218" t="s">
        <v>160</v>
      </c>
      <c r="J11" s="218" t="s">
        <v>160</v>
      </c>
      <c r="K11" s="218" t="s">
        <v>160</v>
      </c>
      <c r="L11" s="218" t="s">
        <v>160</v>
      </c>
      <c r="M11" s="218" t="s">
        <v>160</v>
      </c>
      <c r="N11" s="218">
        <v>50.0</v>
      </c>
      <c r="O11" s="218">
        <f t="shared" si="3"/>
        <v>20</v>
      </c>
      <c r="P11" s="206">
        <f t="shared" si="4"/>
        <v>0</v>
      </c>
      <c r="Q11" s="206"/>
      <c r="R11" s="206"/>
      <c r="S11" s="206"/>
      <c r="T11" s="206"/>
      <c r="U11" s="206"/>
      <c r="V11" s="218"/>
      <c r="W11" s="206">
        <f t="shared" si="5"/>
        <v>0</v>
      </c>
      <c r="X11" s="219"/>
    </row>
    <row r="12" ht="15.75" customHeight="1">
      <c r="A12" s="154">
        <v>0.0</v>
      </c>
      <c r="B12" s="210">
        <v>43691.0</v>
      </c>
      <c r="C12" s="211" t="str">
        <f>'Tube wts'!C12</f>
        <v>-5_8_L</v>
      </c>
      <c r="D12" s="211">
        <f>'Tube wts'!D12</f>
        <v>0.9921</v>
      </c>
      <c r="E12" s="211">
        <f>'Tube wts'!E12</f>
        <v>0.9975</v>
      </c>
      <c r="F12" s="212">
        <f t="shared" si="1"/>
        <v>0.0054</v>
      </c>
      <c r="G12" s="212">
        <f t="shared" si="2"/>
        <v>48.6</v>
      </c>
      <c r="H12" s="213">
        <v>0.0</v>
      </c>
      <c r="I12" s="214" t="s">
        <v>160</v>
      </c>
      <c r="J12" s="214" t="s">
        <v>160</v>
      </c>
      <c r="K12" s="214" t="s">
        <v>160</v>
      </c>
      <c r="L12" s="214" t="s">
        <v>160</v>
      </c>
      <c r="M12" s="214" t="s">
        <v>160</v>
      </c>
      <c r="N12" s="214">
        <v>50.0</v>
      </c>
      <c r="O12" s="214">
        <f t="shared" si="3"/>
        <v>20</v>
      </c>
      <c r="P12" s="215">
        <f t="shared" si="4"/>
        <v>0</v>
      </c>
      <c r="Q12" s="215"/>
      <c r="R12" s="215"/>
      <c r="S12" s="215"/>
      <c r="T12" s="215"/>
      <c r="U12" s="215"/>
      <c r="V12" s="214"/>
      <c r="W12" s="215">
        <f t="shared" si="5"/>
        <v>0</v>
      </c>
      <c r="X12" s="220"/>
    </row>
    <row r="13" ht="15.75" customHeight="1">
      <c r="A13" s="154">
        <v>0.0</v>
      </c>
      <c r="B13" s="210">
        <v>43691.0</v>
      </c>
      <c r="C13" s="211" t="str">
        <f>'Tube wts'!C13</f>
        <v>-5_8_R</v>
      </c>
      <c r="D13" s="211">
        <f>'Tube wts'!D13</f>
        <v>0.9753</v>
      </c>
      <c r="E13" s="211">
        <f>'Tube wts'!E13</f>
        <v>0.9866</v>
      </c>
      <c r="F13" s="212">
        <f t="shared" si="1"/>
        <v>0.0113</v>
      </c>
      <c r="G13" s="212">
        <f t="shared" si="2"/>
        <v>101.7</v>
      </c>
      <c r="H13" s="213">
        <v>0.0</v>
      </c>
      <c r="I13" s="214" t="s">
        <v>160</v>
      </c>
      <c r="J13" s="214" t="s">
        <v>160</v>
      </c>
      <c r="K13" s="214" t="s">
        <v>160</v>
      </c>
      <c r="L13" s="214" t="s">
        <v>160</v>
      </c>
      <c r="M13" s="214" t="s">
        <v>160</v>
      </c>
      <c r="N13" s="214">
        <v>50.0</v>
      </c>
      <c r="O13" s="214">
        <f t="shared" si="3"/>
        <v>20</v>
      </c>
      <c r="P13" s="215">
        <f t="shared" si="4"/>
        <v>0</v>
      </c>
      <c r="Q13" s="215"/>
      <c r="R13" s="215"/>
      <c r="S13" s="215"/>
      <c r="T13" s="215"/>
      <c r="U13" s="215"/>
      <c r="V13" s="214"/>
      <c r="W13" s="215">
        <f t="shared" si="5"/>
        <v>0</v>
      </c>
      <c r="X13" s="220"/>
    </row>
    <row r="14" ht="15.75" customHeight="1">
      <c r="A14" s="96">
        <v>0.0</v>
      </c>
      <c r="B14" s="31">
        <v>43691.0</v>
      </c>
      <c r="C14" s="203" t="str">
        <f>'Tube wts'!C14</f>
        <v>-6_8_0</v>
      </c>
      <c r="D14" s="203">
        <f>'Tube wts'!D14</f>
        <v>0.9872</v>
      </c>
      <c r="E14" s="203">
        <f>'Tube wts'!E14</f>
        <v>1.0113</v>
      </c>
      <c r="F14" s="204">
        <f t="shared" si="1"/>
        <v>0.0241</v>
      </c>
      <c r="G14" s="204">
        <f t="shared" si="2"/>
        <v>216.9</v>
      </c>
      <c r="H14" s="217">
        <v>0.0</v>
      </c>
      <c r="I14" s="218" t="s">
        <v>160</v>
      </c>
      <c r="J14" s="218" t="s">
        <v>160</v>
      </c>
      <c r="K14" s="218" t="s">
        <v>160</v>
      </c>
      <c r="L14" s="218" t="s">
        <v>160</v>
      </c>
      <c r="M14" s="218" t="s">
        <v>160</v>
      </c>
      <c r="N14" s="218">
        <v>50.0</v>
      </c>
      <c r="O14" s="218">
        <f t="shared" si="3"/>
        <v>20</v>
      </c>
      <c r="P14" s="206">
        <f t="shared" si="4"/>
        <v>0</v>
      </c>
      <c r="Q14" s="206"/>
      <c r="R14" s="206"/>
      <c r="S14" s="206"/>
      <c r="T14" s="206"/>
      <c r="U14" s="206"/>
      <c r="V14" s="218"/>
      <c r="W14" s="206">
        <f t="shared" si="5"/>
        <v>0</v>
      </c>
      <c r="X14" s="219"/>
    </row>
    <row r="15" ht="15.75" customHeight="1">
      <c r="A15" s="96">
        <v>0.0</v>
      </c>
      <c r="B15" s="31">
        <v>43691.0</v>
      </c>
      <c r="C15" s="203" t="str">
        <f>'Tube wts'!C15</f>
        <v>-6_8_L</v>
      </c>
      <c r="D15" s="203">
        <f>'Tube wts'!D15</f>
        <v>0.9861</v>
      </c>
      <c r="E15" s="203">
        <f>'Tube wts'!E15</f>
        <v>0.9948</v>
      </c>
      <c r="F15" s="204">
        <f t="shared" si="1"/>
        <v>0.0087</v>
      </c>
      <c r="G15" s="204">
        <f t="shared" si="2"/>
        <v>78.3</v>
      </c>
      <c r="H15" s="217">
        <v>0.0</v>
      </c>
      <c r="I15" s="218" t="s">
        <v>160</v>
      </c>
      <c r="J15" s="218" t="s">
        <v>160</v>
      </c>
      <c r="K15" s="218" t="s">
        <v>160</v>
      </c>
      <c r="L15" s="218" t="s">
        <v>160</v>
      </c>
      <c r="M15" s="218" t="s">
        <v>160</v>
      </c>
      <c r="N15" s="218">
        <v>50.0</v>
      </c>
      <c r="O15" s="218">
        <f t="shared" si="3"/>
        <v>20</v>
      </c>
      <c r="P15" s="206">
        <f t="shared" si="4"/>
        <v>0</v>
      </c>
      <c r="Q15" s="206"/>
      <c r="R15" s="206"/>
      <c r="S15" s="206"/>
      <c r="T15" s="206"/>
      <c r="U15" s="206"/>
      <c r="V15" s="218"/>
      <c r="W15" s="206">
        <f t="shared" si="5"/>
        <v>0</v>
      </c>
      <c r="X15" s="219"/>
    </row>
    <row r="16" ht="15.75" customHeight="1">
      <c r="A16" s="154">
        <v>0.0</v>
      </c>
      <c r="B16" s="210">
        <v>43691.0</v>
      </c>
      <c r="C16" s="211" t="str">
        <f>'Tube wts'!C16</f>
        <v>-6_8_R</v>
      </c>
      <c r="D16" s="211">
        <f>'Tube wts'!D16</f>
        <v>0.9826</v>
      </c>
      <c r="E16" s="211">
        <f>'Tube wts'!E16</f>
        <v>1.0274</v>
      </c>
      <c r="F16" s="212">
        <f t="shared" si="1"/>
        <v>0.0448</v>
      </c>
      <c r="G16" s="212">
        <f t="shared" si="2"/>
        <v>403.2</v>
      </c>
      <c r="H16" s="213">
        <v>0.0</v>
      </c>
      <c r="I16" s="214" t="s">
        <v>160</v>
      </c>
      <c r="J16" s="214" t="s">
        <v>160</v>
      </c>
      <c r="K16" s="214" t="s">
        <v>160</v>
      </c>
      <c r="L16" s="214" t="s">
        <v>160</v>
      </c>
      <c r="M16" s="214" t="s">
        <v>160</v>
      </c>
      <c r="N16" s="214">
        <v>50.0</v>
      </c>
      <c r="O16" s="214">
        <f t="shared" si="3"/>
        <v>20</v>
      </c>
      <c r="P16" s="215">
        <f t="shared" si="4"/>
        <v>0</v>
      </c>
      <c r="Q16" s="215"/>
      <c r="R16" s="215"/>
      <c r="S16" s="215"/>
      <c r="T16" s="215"/>
      <c r="U16" s="215"/>
      <c r="V16" s="214"/>
      <c r="W16" s="215">
        <f t="shared" si="5"/>
        <v>0</v>
      </c>
      <c r="X16" s="220"/>
    </row>
    <row r="17" ht="15.75" customHeight="1">
      <c r="A17" s="97">
        <v>1.0</v>
      </c>
      <c r="B17" s="221">
        <f t="shared" ref="B17:B166" si="6">B2+1</f>
        <v>43692</v>
      </c>
      <c r="C17" s="195" t="str">
        <f>'Tube wts'!C17</f>
        <v>NT_8_0</v>
      </c>
      <c r="D17" s="195">
        <f>'Tube wts'!D17</f>
        <v>0.9825</v>
      </c>
      <c r="E17" s="195">
        <f>'Tube wts'!E17</f>
        <v>1.0227</v>
      </c>
      <c r="F17" s="196">
        <f t="shared" si="1"/>
        <v>0.0402</v>
      </c>
      <c r="G17" s="196">
        <f t="shared" si="2"/>
        <v>361.8</v>
      </c>
      <c r="H17" s="217" t="s">
        <v>160</v>
      </c>
      <c r="I17" s="222" t="s">
        <v>174</v>
      </c>
      <c r="J17" s="222" t="s">
        <v>174</v>
      </c>
      <c r="K17" s="222">
        <v>217.0</v>
      </c>
      <c r="L17" s="222">
        <v>26.0</v>
      </c>
      <c r="M17" s="217" t="s">
        <v>160</v>
      </c>
      <c r="N17" s="223">
        <v>50.0</v>
      </c>
      <c r="O17" s="223">
        <f t="shared" si="3"/>
        <v>20</v>
      </c>
      <c r="P17" s="198"/>
      <c r="Q17" s="198"/>
      <c r="R17" s="198"/>
      <c r="S17" s="206">
        <f t="shared" ref="S17:S24" si="7">O17 * (1/10^-4) *K17</f>
        <v>43400000</v>
      </c>
      <c r="T17" s="198">
        <f t="shared" ref="T17:T18" si="8">O17 * (1/10^-5) *L17</f>
        <v>52000000</v>
      </c>
      <c r="U17" s="198"/>
      <c r="V17" s="222"/>
      <c r="W17" s="198">
        <f t="shared" si="5"/>
        <v>47700000</v>
      </c>
      <c r="X17" s="201"/>
    </row>
    <row r="18" ht="15.75" customHeight="1">
      <c r="A18" s="96">
        <v>1.0</v>
      </c>
      <c r="B18" s="224">
        <f t="shared" si="6"/>
        <v>43692</v>
      </c>
      <c r="C18" s="203" t="str">
        <f>'Tube wts'!C18</f>
        <v>NT_8_LR</v>
      </c>
      <c r="D18" s="203">
        <f>'Tube wts'!D18</f>
        <v>0.9731</v>
      </c>
      <c r="E18" s="203">
        <f>'Tube wts'!E18</f>
        <v>0.9949</v>
      </c>
      <c r="F18" s="204">
        <f t="shared" si="1"/>
        <v>0.0218</v>
      </c>
      <c r="G18" s="204">
        <f t="shared" si="2"/>
        <v>196.2</v>
      </c>
      <c r="H18" s="217" t="s">
        <v>160</v>
      </c>
      <c r="I18" s="217" t="s">
        <v>174</v>
      </c>
      <c r="J18" s="217" t="s">
        <v>174</v>
      </c>
      <c r="K18" s="217">
        <v>353.0</v>
      </c>
      <c r="L18" s="217">
        <v>43.0</v>
      </c>
      <c r="M18" s="217" t="s">
        <v>160</v>
      </c>
      <c r="N18" s="218">
        <v>50.0</v>
      </c>
      <c r="O18" s="218">
        <f t="shared" si="3"/>
        <v>20</v>
      </c>
      <c r="P18" s="206"/>
      <c r="Q18" s="206"/>
      <c r="R18" s="206"/>
      <c r="S18" s="206">
        <f t="shared" si="7"/>
        <v>70600000</v>
      </c>
      <c r="T18" s="206">
        <f t="shared" si="8"/>
        <v>86000000</v>
      </c>
      <c r="U18" s="206"/>
      <c r="V18" s="222"/>
      <c r="W18" s="206">
        <f t="shared" si="5"/>
        <v>78300000</v>
      </c>
      <c r="X18" s="209"/>
    </row>
    <row r="19" ht="15.75" customHeight="1">
      <c r="A19" s="154">
        <v>1.0</v>
      </c>
      <c r="B19" s="225">
        <f t="shared" si="6"/>
        <v>43692</v>
      </c>
      <c r="C19" s="211" t="str">
        <f>'Tube wts'!C19</f>
        <v>F_8_L</v>
      </c>
      <c r="D19" s="211">
        <f>'Tube wts'!D19</f>
        <v>0.9842</v>
      </c>
      <c r="E19" s="211">
        <f>'Tube wts'!E19</f>
        <v>1.0139</v>
      </c>
      <c r="F19" s="212">
        <f t="shared" si="1"/>
        <v>0.0297</v>
      </c>
      <c r="G19" s="212">
        <f t="shared" si="2"/>
        <v>267.3</v>
      </c>
      <c r="H19" s="213" t="s">
        <v>160</v>
      </c>
      <c r="I19" s="213">
        <v>253.0</v>
      </c>
      <c r="J19" s="213">
        <v>23.0</v>
      </c>
      <c r="K19" s="213">
        <v>1.0</v>
      </c>
      <c r="L19" s="213">
        <v>0.0</v>
      </c>
      <c r="M19" s="213" t="s">
        <v>160</v>
      </c>
      <c r="N19" s="214">
        <v>50.0</v>
      </c>
      <c r="O19" s="214">
        <f t="shared" si="3"/>
        <v>20</v>
      </c>
      <c r="P19" s="215"/>
      <c r="Q19" s="215">
        <f t="shared" ref="Q19:Q20" si="9">O19 * (1/10^-2) *I19</f>
        <v>506000</v>
      </c>
      <c r="R19" s="215">
        <f t="shared" ref="R19:R20" si="10">O19 * (1/10^-3) *J19</f>
        <v>460000</v>
      </c>
      <c r="S19" s="215">
        <f t="shared" si="7"/>
        <v>200000</v>
      </c>
      <c r="T19" s="215"/>
      <c r="U19" s="215"/>
      <c r="V19" s="214"/>
      <c r="W19" s="215">
        <f t="shared" si="5"/>
        <v>388666.6667</v>
      </c>
      <c r="X19" s="220"/>
    </row>
    <row r="20" ht="15.75" customHeight="1">
      <c r="A20" s="154">
        <v>1.0</v>
      </c>
      <c r="B20" s="225">
        <f t="shared" si="6"/>
        <v>43692</v>
      </c>
      <c r="C20" s="211" t="str">
        <f>'Tube wts'!C20</f>
        <v>F_8_R</v>
      </c>
      <c r="D20" s="211">
        <f>'Tube wts'!D20</f>
        <v>0.9715</v>
      </c>
      <c r="E20" s="211">
        <f>'Tube wts'!E20</f>
        <v>1.0159</v>
      </c>
      <c r="F20" s="212">
        <f t="shared" si="1"/>
        <v>0.0444</v>
      </c>
      <c r="G20" s="212">
        <f t="shared" si="2"/>
        <v>399.6</v>
      </c>
      <c r="H20" s="213" t="s">
        <v>160</v>
      </c>
      <c r="I20" s="213">
        <v>88.0</v>
      </c>
      <c r="J20" s="213">
        <v>10.0</v>
      </c>
      <c r="K20" s="213">
        <v>1.0</v>
      </c>
      <c r="L20" s="213">
        <v>4.0</v>
      </c>
      <c r="M20" s="213" t="s">
        <v>160</v>
      </c>
      <c r="N20" s="214">
        <v>50.0</v>
      </c>
      <c r="O20" s="214">
        <f t="shared" si="3"/>
        <v>20</v>
      </c>
      <c r="P20" s="215"/>
      <c r="Q20" s="215">
        <f t="shared" si="9"/>
        <v>176000</v>
      </c>
      <c r="R20" s="215">
        <f t="shared" si="10"/>
        <v>200000</v>
      </c>
      <c r="S20" s="215">
        <f t="shared" si="7"/>
        <v>200000</v>
      </c>
      <c r="T20" s="206">
        <f t="shared" ref="T20:T22" si="11">O20 * (1/10^-5) *L20</f>
        <v>8000000</v>
      </c>
      <c r="U20" s="215"/>
      <c r="V20" s="214"/>
      <c r="W20" s="215">
        <f t="shared" si="5"/>
        <v>2144000</v>
      </c>
      <c r="X20" s="220"/>
    </row>
    <row r="21" ht="15.75" customHeight="1">
      <c r="A21" s="96">
        <v>1.0</v>
      </c>
      <c r="B21" s="224">
        <f t="shared" si="6"/>
        <v>43692</v>
      </c>
      <c r="C21" s="203" t="str">
        <f>'Tube wts'!C21</f>
        <v>M_8_0</v>
      </c>
      <c r="D21" s="203">
        <f>'Tube wts'!D21</f>
        <v>0.9798</v>
      </c>
      <c r="E21" s="203">
        <f>'Tube wts'!E21</f>
        <v>1.0177</v>
      </c>
      <c r="F21" s="204">
        <f t="shared" si="1"/>
        <v>0.0379</v>
      </c>
      <c r="G21" s="204">
        <f t="shared" si="2"/>
        <v>341.1</v>
      </c>
      <c r="H21" s="217" t="s">
        <v>160</v>
      </c>
      <c r="I21" s="217" t="s">
        <v>174</v>
      </c>
      <c r="J21" s="217" t="s">
        <v>174</v>
      </c>
      <c r="K21" s="217">
        <v>77.0</v>
      </c>
      <c r="L21" s="217">
        <v>4.0</v>
      </c>
      <c r="M21" s="217" t="s">
        <v>160</v>
      </c>
      <c r="N21" s="218">
        <v>50.0</v>
      </c>
      <c r="O21" s="218">
        <f t="shared" si="3"/>
        <v>20</v>
      </c>
      <c r="P21" s="206"/>
      <c r="Q21" s="206"/>
      <c r="R21" s="206"/>
      <c r="S21" s="206">
        <f t="shared" si="7"/>
        <v>15400000</v>
      </c>
      <c r="T21" s="206">
        <f t="shared" si="11"/>
        <v>8000000</v>
      </c>
      <c r="U21" s="206"/>
      <c r="V21" s="218"/>
      <c r="W21" s="206">
        <f t="shared" si="5"/>
        <v>11700000</v>
      </c>
      <c r="X21" s="209"/>
    </row>
    <row r="22" ht="15.75" customHeight="1">
      <c r="A22" s="96">
        <v>1.0</v>
      </c>
      <c r="B22" s="224">
        <f t="shared" si="6"/>
        <v>43692</v>
      </c>
      <c r="C22" s="203" t="str">
        <f>'Tube wts'!C22</f>
        <v>M_8_LR</v>
      </c>
      <c r="D22" s="203">
        <f>'Tube wts'!D22</f>
        <v>0.9632</v>
      </c>
      <c r="E22" s="203">
        <f>'Tube wts'!E22</f>
        <v>0.9909</v>
      </c>
      <c r="F22" s="204">
        <f t="shared" si="1"/>
        <v>0.0277</v>
      </c>
      <c r="G22" s="204">
        <f t="shared" si="2"/>
        <v>249.3</v>
      </c>
      <c r="H22" s="217" t="s">
        <v>160</v>
      </c>
      <c r="I22" s="217" t="s">
        <v>174</v>
      </c>
      <c r="J22" s="217">
        <v>374.0</v>
      </c>
      <c r="K22" s="217">
        <v>47.0</v>
      </c>
      <c r="L22" s="217">
        <v>3.0</v>
      </c>
      <c r="M22" s="217" t="s">
        <v>160</v>
      </c>
      <c r="N22" s="218">
        <v>50.0</v>
      </c>
      <c r="O22" s="218">
        <f t="shared" si="3"/>
        <v>20</v>
      </c>
      <c r="P22" s="206"/>
      <c r="Q22" s="206"/>
      <c r="R22" s="206">
        <f t="shared" ref="R22:R23" si="12">O22 * (1/10^-3) *J22</f>
        <v>7480000</v>
      </c>
      <c r="S22" s="206">
        <f t="shared" si="7"/>
        <v>9400000</v>
      </c>
      <c r="T22" s="206">
        <f t="shared" si="11"/>
        <v>6000000</v>
      </c>
      <c r="U22" s="206"/>
      <c r="V22" s="218"/>
      <c r="W22" s="206">
        <f t="shared" si="5"/>
        <v>7626666.667</v>
      </c>
      <c r="X22" s="209"/>
    </row>
    <row r="23" ht="15.75" customHeight="1">
      <c r="A23" s="154">
        <v>1.0</v>
      </c>
      <c r="B23" s="225">
        <f t="shared" si="6"/>
        <v>43692</v>
      </c>
      <c r="C23" s="211" t="str">
        <f>'Tube wts'!C23</f>
        <v>L_8_L</v>
      </c>
      <c r="D23" s="211">
        <f>'Tube wts'!D23</f>
        <v>0.9822</v>
      </c>
      <c r="E23" s="211">
        <f>'Tube wts'!E23</f>
        <v>1.0098</v>
      </c>
      <c r="F23" s="212">
        <f t="shared" si="1"/>
        <v>0.0276</v>
      </c>
      <c r="G23" s="212">
        <f t="shared" si="2"/>
        <v>248.4</v>
      </c>
      <c r="H23" s="213" t="s">
        <v>160</v>
      </c>
      <c r="I23" s="213" t="s">
        <v>174</v>
      </c>
      <c r="J23" s="213">
        <v>202.0</v>
      </c>
      <c r="K23" s="213">
        <v>75.0</v>
      </c>
      <c r="L23" s="213">
        <v>0.0</v>
      </c>
      <c r="M23" s="213" t="s">
        <v>160</v>
      </c>
      <c r="N23" s="214">
        <v>50.0</v>
      </c>
      <c r="O23" s="214">
        <f t="shared" si="3"/>
        <v>20</v>
      </c>
      <c r="P23" s="215"/>
      <c r="Q23" s="215"/>
      <c r="R23" s="215">
        <f t="shared" si="12"/>
        <v>4040000</v>
      </c>
      <c r="S23" s="215">
        <f t="shared" si="7"/>
        <v>15000000</v>
      </c>
      <c r="T23" s="215"/>
      <c r="U23" s="215"/>
      <c r="V23" s="214"/>
      <c r="W23" s="215">
        <f t="shared" si="5"/>
        <v>9520000</v>
      </c>
      <c r="X23" s="220"/>
    </row>
    <row r="24" ht="15.75" customHeight="1">
      <c r="A24" s="154">
        <v>1.0</v>
      </c>
      <c r="B24" s="225">
        <f t="shared" si="6"/>
        <v>43692</v>
      </c>
      <c r="C24" s="211" t="str">
        <f>'Tube wts'!C24</f>
        <v>L_8_R</v>
      </c>
      <c r="D24" s="211">
        <f>'Tube wts'!D24</f>
        <v>0.9867</v>
      </c>
      <c r="E24" s="211">
        <f>'Tube wts'!E24</f>
        <v>1.0311</v>
      </c>
      <c r="F24" s="212">
        <f t="shared" si="1"/>
        <v>0.0444</v>
      </c>
      <c r="G24" s="212">
        <f t="shared" si="2"/>
        <v>399.6</v>
      </c>
      <c r="H24" s="213" t="s">
        <v>160</v>
      </c>
      <c r="I24" s="213" t="s">
        <v>174</v>
      </c>
      <c r="J24" s="213" t="s">
        <v>174</v>
      </c>
      <c r="K24" s="213">
        <v>53.0</v>
      </c>
      <c r="L24" s="213">
        <v>5.0</v>
      </c>
      <c r="M24" s="213" t="s">
        <v>160</v>
      </c>
      <c r="N24" s="214">
        <v>50.0</v>
      </c>
      <c r="O24" s="214">
        <f t="shared" si="3"/>
        <v>20</v>
      </c>
      <c r="P24" s="215"/>
      <c r="Q24" s="215"/>
      <c r="R24" s="215"/>
      <c r="S24" s="215">
        <f t="shared" si="7"/>
        <v>10600000</v>
      </c>
      <c r="T24" s="206">
        <f>O24 * (1/10^-5) *L24</f>
        <v>10000000</v>
      </c>
      <c r="U24" s="215"/>
      <c r="V24" s="214"/>
      <c r="W24" s="215">
        <f t="shared" si="5"/>
        <v>10300000</v>
      </c>
      <c r="X24" s="220"/>
    </row>
    <row r="25" ht="15.75" customHeight="1">
      <c r="A25" s="96">
        <v>1.0</v>
      </c>
      <c r="B25" s="224">
        <f t="shared" si="6"/>
        <v>43692</v>
      </c>
      <c r="C25" s="203" t="str">
        <f>'Tube wts'!C25</f>
        <v>-4_8_0</v>
      </c>
      <c r="D25" s="203">
        <f>'Tube wts'!D25</f>
        <v>0.9832</v>
      </c>
      <c r="E25" s="203">
        <f>'Tube wts'!E25</f>
        <v>1.0104</v>
      </c>
      <c r="F25" s="204">
        <f t="shared" si="1"/>
        <v>0.0272</v>
      </c>
      <c r="G25" s="204">
        <f t="shared" si="2"/>
        <v>244.8</v>
      </c>
      <c r="H25" s="217">
        <v>0.0</v>
      </c>
      <c r="I25" s="217">
        <v>0.0</v>
      </c>
      <c r="J25" s="217">
        <v>0.0</v>
      </c>
      <c r="K25" s="217">
        <v>0.0</v>
      </c>
      <c r="L25" s="217">
        <v>0.0</v>
      </c>
      <c r="M25" s="217" t="s">
        <v>160</v>
      </c>
      <c r="N25" s="218">
        <v>50.0</v>
      </c>
      <c r="O25" s="218">
        <f t="shared" si="3"/>
        <v>20</v>
      </c>
      <c r="P25" s="206">
        <f t="shared" ref="P25:P28" si="13">O25 * (1/10^-1) *H25</f>
        <v>0</v>
      </c>
      <c r="Q25" s="206"/>
      <c r="R25" s="206"/>
      <c r="S25" s="206"/>
      <c r="T25" s="206"/>
      <c r="U25" s="206"/>
      <c r="V25" s="218"/>
      <c r="W25" s="206">
        <f t="shared" si="5"/>
        <v>0</v>
      </c>
      <c r="X25" s="209"/>
    </row>
    <row r="26" ht="15.75" customHeight="1">
      <c r="A26" s="96">
        <v>1.0</v>
      </c>
      <c r="B26" s="224">
        <f t="shared" si="6"/>
        <v>43692</v>
      </c>
      <c r="C26" s="203" t="str">
        <f>'Tube wts'!C26</f>
        <v>-4_8_LR</v>
      </c>
      <c r="D26" s="203">
        <f>'Tube wts'!D26</f>
        <v>0.9706</v>
      </c>
      <c r="E26" s="203">
        <f>'Tube wts'!E26</f>
        <v>1.0032</v>
      </c>
      <c r="F26" s="204">
        <f t="shared" si="1"/>
        <v>0.0326</v>
      </c>
      <c r="G26" s="204">
        <f t="shared" si="2"/>
        <v>293.4</v>
      </c>
      <c r="H26" s="217">
        <v>3.0</v>
      </c>
      <c r="I26" s="217">
        <v>0.0</v>
      </c>
      <c r="J26" s="217">
        <v>0.0</v>
      </c>
      <c r="K26" s="217">
        <v>0.0</v>
      </c>
      <c r="L26" s="217">
        <v>0.0</v>
      </c>
      <c r="M26" s="217" t="s">
        <v>160</v>
      </c>
      <c r="N26" s="218">
        <v>50.0</v>
      </c>
      <c r="O26" s="218">
        <f t="shared" si="3"/>
        <v>20</v>
      </c>
      <c r="P26" s="206">
        <f t="shared" si="13"/>
        <v>600</v>
      </c>
      <c r="Q26" s="206"/>
      <c r="R26" s="206"/>
      <c r="S26" s="206"/>
      <c r="T26" s="206"/>
      <c r="U26" s="206"/>
      <c r="V26" s="218"/>
      <c r="W26" s="206">
        <f t="shared" si="5"/>
        <v>600</v>
      </c>
      <c r="X26" s="209"/>
    </row>
    <row r="27" ht="15.75" customHeight="1">
      <c r="A27" s="154">
        <v>1.0</v>
      </c>
      <c r="B27" s="225">
        <f t="shared" si="6"/>
        <v>43692</v>
      </c>
      <c r="C27" s="211" t="str">
        <f>'Tube wts'!C27</f>
        <v>-5_8_L</v>
      </c>
      <c r="D27" s="211">
        <f>'Tube wts'!D27</f>
        <v>0.9803</v>
      </c>
      <c r="E27" s="211">
        <f>'Tube wts'!E27</f>
        <v>1.0173</v>
      </c>
      <c r="F27" s="212">
        <f t="shared" si="1"/>
        <v>0.037</v>
      </c>
      <c r="G27" s="212">
        <f t="shared" si="2"/>
        <v>333</v>
      </c>
      <c r="H27" s="213">
        <v>0.0</v>
      </c>
      <c r="I27" s="213">
        <v>0.0</v>
      </c>
      <c r="J27" s="213">
        <v>0.0</v>
      </c>
      <c r="K27" s="213">
        <v>0.0</v>
      </c>
      <c r="L27" s="213">
        <v>0.0</v>
      </c>
      <c r="M27" s="213" t="s">
        <v>160</v>
      </c>
      <c r="N27" s="214">
        <v>50.0</v>
      </c>
      <c r="O27" s="214">
        <f t="shared" si="3"/>
        <v>20</v>
      </c>
      <c r="P27" s="215">
        <f t="shared" si="13"/>
        <v>0</v>
      </c>
      <c r="Q27" s="215"/>
      <c r="R27" s="215"/>
      <c r="S27" s="215"/>
      <c r="T27" s="215"/>
      <c r="U27" s="215"/>
      <c r="V27" s="214"/>
      <c r="W27" s="215">
        <f t="shared" si="5"/>
        <v>0</v>
      </c>
      <c r="X27" s="220"/>
    </row>
    <row r="28" ht="15.75" customHeight="1">
      <c r="A28" s="154">
        <v>1.0</v>
      </c>
      <c r="B28" s="225">
        <f t="shared" si="6"/>
        <v>43692</v>
      </c>
      <c r="C28" s="211" t="str">
        <f>'Tube wts'!C28</f>
        <v>-5_8_R</v>
      </c>
      <c r="D28" s="211">
        <f>'Tube wts'!D28</f>
        <v>0.9767</v>
      </c>
      <c r="E28" s="211">
        <f>'Tube wts'!E28</f>
        <v>1.0072</v>
      </c>
      <c r="F28" s="212">
        <f t="shared" si="1"/>
        <v>0.0305</v>
      </c>
      <c r="G28" s="212">
        <f t="shared" si="2"/>
        <v>274.5</v>
      </c>
      <c r="H28" s="213">
        <v>2.0</v>
      </c>
      <c r="I28" s="213">
        <v>0.0</v>
      </c>
      <c r="J28" s="213">
        <v>0.0</v>
      </c>
      <c r="K28" s="213">
        <v>0.0</v>
      </c>
      <c r="L28" s="213">
        <v>0.0</v>
      </c>
      <c r="M28" s="213" t="s">
        <v>160</v>
      </c>
      <c r="N28" s="214">
        <v>50.0</v>
      </c>
      <c r="O28" s="214">
        <f t="shared" si="3"/>
        <v>20</v>
      </c>
      <c r="P28" s="215">
        <f t="shared" si="13"/>
        <v>400</v>
      </c>
      <c r="Q28" s="215"/>
      <c r="R28" s="215"/>
      <c r="S28" s="215"/>
      <c r="T28" s="215"/>
      <c r="U28" s="215"/>
      <c r="V28" s="214"/>
      <c r="W28" s="215">
        <f t="shared" si="5"/>
        <v>400</v>
      </c>
      <c r="X28" s="220"/>
    </row>
    <row r="29" ht="15.75" customHeight="1">
      <c r="A29" s="96">
        <v>1.0</v>
      </c>
      <c r="B29" s="224">
        <f t="shared" si="6"/>
        <v>43692</v>
      </c>
      <c r="C29" s="203" t="str">
        <f>'Tube wts'!C29</f>
        <v>-6_8_0</v>
      </c>
      <c r="D29" s="203">
        <f>'Tube wts'!D29</f>
        <v>0.9904</v>
      </c>
      <c r="E29" s="203">
        <f>'Tube wts'!E29</f>
        <v>1.0083</v>
      </c>
      <c r="F29" s="204">
        <f t="shared" si="1"/>
        <v>0.0179</v>
      </c>
      <c r="G29" s="204">
        <f t="shared" si="2"/>
        <v>161.1</v>
      </c>
      <c r="H29" s="217" t="s">
        <v>160</v>
      </c>
      <c r="I29" s="217" t="s">
        <v>174</v>
      </c>
      <c r="J29" s="217" t="s">
        <v>174</v>
      </c>
      <c r="K29" s="217">
        <v>209.0</v>
      </c>
      <c r="L29" s="217">
        <v>20.0</v>
      </c>
      <c r="M29" s="217" t="s">
        <v>160</v>
      </c>
      <c r="N29" s="218">
        <v>50.0</v>
      </c>
      <c r="O29" s="218">
        <f t="shared" si="3"/>
        <v>20</v>
      </c>
      <c r="P29" s="206"/>
      <c r="Q29" s="206"/>
      <c r="R29" s="206"/>
      <c r="S29" s="206">
        <f t="shared" ref="S29:S32" si="14">O29 * (1/10^-4) *K29</f>
        <v>41800000</v>
      </c>
      <c r="T29" s="206">
        <f t="shared" ref="T29:T33" si="15">O29 * (1/10^-5) *L29</f>
        <v>40000000</v>
      </c>
      <c r="U29" s="206"/>
      <c r="V29" s="218"/>
      <c r="W29" s="206">
        <f t="shared" si="5"/>
        <v>40900000</v>
      </c>
      <c r="X29" s="209"/>
    </row>
    <row r="30" ht="15.75" customHeight="1">
      <c r="A30" s="96">
        <v>1.0</v>
      </c>
      <c r="B30" s="224">
        <f t="shared" si="6"/>
        <v>43692</v>
      </c>
      <c r="C30" s="203" t="str">
        <f>'Tube wts'!C30</f>
        <v>-6_8_L</v>
      </c>
      <c r="D30" s="203">
        <f>'Tube wts'!D30</f>
        <v>0.9815</v>
      </c>
      <c r="E30" s="203">
        <f>'Tube wts'!E30</f>
        <v>0.9869</v>
      </c>
      <c r="F30" s="204">
        <f t="shared" si="1"/>
        <v>0.0054</v>
      </c>
      <c r="G30" s="204">
        <f t="shared" si="2"/>
        <v>48.6</v>
      </c>
      <c r="H30" s="217" t="s">
        <v>160</v>
      </c>
      <c r="I30" s="217" t="s">
        <v>174</v>
      </c>
      <c r="J30" s="217" t="s">
        <v>174</v>
      </c>
      <c r="K30" s="217">
        <v>259.0</v>
      </c>
      <c r="L30" s="217">
        <v>42.0</v>
      </c>
      <c r="M30" s="217" t="s">
        <v>160</v>
      </c>
      <c r="N30" s="218">
        <v>50.0</v>
      </c>
      <c r="O30" s="218">
        <f t="shared" si="3"/>
        <v>20</v>
      </c>
      <c r="P30" s="206"/>
      <c r="Q30" s="206"/>
      <c r="R30" s="206"/>
      <c r="S30" s="206">
        <f t="shared" si="14"/>
        <v>51800000</v>
      </c>
      <c r="T30" s="206">
        <f t="shared" si="15"/>
        <v>84000000</v>
      </c>
      <c r="U30" s="206"/>
      <c r="V30" s="218"/>
      <c r="W30" s="206">
        <f t="shared" si="5"/>
        <v>67900000</v>
      </c>
      <c r="X30" s="209"/>
    </row>
    <row r="31" ht="15.75" customHeight="1">
      <c r="A31" s="154">
        <v>1.0</v>
      </c>
      <c r="B31" s="225">
        <f t="shared" si="6"/>
        <v>43692</v>
      </c>
      <c r="C31" s="211" t="str">
        <f>'Tube wts'!C31</f>
        <v>-6_8_R</v>
      </c>
      <c r="D31" s="211">
        <f>'Tube wts'!D31</f>
        <v>0.9844</v>
      </c>
      <c r="E31" s="211">
        <f>'Tube wts'!E31</f>
        <v>1.0288</v>
      </c>
      <c r="F31" s="212">
        <f t="shared" si="1"/>
        <v>0.0444</v>
      </c>
      <c r="G31" s="212">
        <f t="shared" si="2"/>
        <v>399.6</v>
      </c>
      <c r="H31" s="213" t="s">
        <v>160</v>
      </c>
      <c r="I31" s="213" t="s">
        <v>174</v>
      </c>
      <c r="J31" s="213" t="s">
        <v>174</v>
      </c>
      <c r="K31" s="213">
        <v>305.0</v>
      </c>
      <c r="L31" s="213">
        <v>61.0</v>
      </c>
      <c r="M31" s="213" t="s">
        <v>160</v>
      </c>
      <c r="N31" s="214">
        <v>50.0</v>
      </c>
      <c r="O31" s="214">
        <f t="shared" si="3"/>
        <v>20</v>
      </c>
      <c r="P31" s="215"/>
      <c r="Q31" s="215"/>
      <c r="R31" s="215"/>
      <c r="S31" s="215">
        <f t="shared" si="14"/>
        <v>61000000</v>
      </c>
      <c r="T31" s="206">
        <f t="shared" si="15"/>
        <v>122000000</v>
      </c>
      <c r="U31" s="215"/>
      <c r="V31" s="214"/>
      <c r="W31" s="215">
        <f t="shared" si="5"/>
        <v>91500000</v>
      </c>
      <c r="X31" s="220"/>
    </row>
    <row r="32" ht="15.75" customHeight="1">
      <c r="A32" s="97">
        <v>2.0</v>
      </c>
      <c r="B32" s="221">
        <f t="shared" si="6"/>
        <v>43693</v>
      </c>
      <c r="C32" s="195" t="str">
        <f>'Tube wts'!C32</f>
        <v>NT_8_0</v>
      </c>
      <c r="D32" s="195">
        <f>'Tube wts'!D32</f>
        <v>0.9899</v>
      </c>
      <c r="E32" s="195">
        <f>'Tube wts'!E32</f>
        <v>1.0191</v>
      </c>
      <c r="F32" s="196">
        <f t="shared" si="1"/>
        <v>0.0292</v>
      </c>
      <c r="G32" s="196">
        <f t="shared" si="2"/>
        <v>262.8</v>
      </c>
      <c r="H32" s="217" t="s">
        <v>160</v>
      </c>
      <c r="I32" s="217" t="s">
        <v>160</v>
      </c>
      <c r="J32" s="217" t="s">
        <v>160</v>
      </c>
      <c r="K32" s="222">
        <v>176.0</v>
      </c>
      <c r="L32" s="222">
        <v>76.0</v>
      </c>
      <c r="M32" s="217" t="s">
        <v>160</v>
      </c>
      <c r="N32" s="223">
        <v>50.0</v>
      </c>
      <c r="O32" s="223">
        <f t="shared" si="3"/>
        <v>20</v>
      </c>
      <c r="P32" s="198"/>
      <c r="Q32" s="198"/>
      <c r="R32" s="198"/>
      <c r="S32" s="206">
        <f t="shared" si="14"/>
        <v>35200000</v>
      </c>
      <c r="T32" s="198">
        <f t="shared" si="15"/>
        <v>152000000</v>
      </c>
      <c r="U32" s="198"/>
      <c r="V32" s="223"/>
      <c r="W32" s="198">
        <f t="shared" si="5"/>
        <v>93600000</v>
      </c>
      <c r="X32" s="201"/>
    </row>
    <row r="33" ht="15.75" customHeight="1">
      <c r="A33" s="96">
        <v>2.0</v>
      </c>
      <c r="B33" s="224">
        <f t="shared" si="6"/>
        <v>43693</v>
      </c>
      <c r="C33" s="203" t="str">
        <f>'Tube wts'!C33</f>
        <v>NT_8_LR</v>
      </c>
      <c r="D33" s="203">
        <f>'Tube wts'!D33</f>
        <v>0.9849</v>
      </c>
      <c r="E33" s="203">
        <f>'Tube wts'!E33</f>
        <v>1.0234</v>
      </c>
      <c r="F33" s="204">
        <f t="shared" si="1"/>
        <v>0.0385</v>
      </c>
      <c r="G33" s="204">
        <f t="shared" si="2"/>
        <v>346.5</v>
      </c>
      <c r="H33" s="217" t="s">
        <v>160</v>
      </c>
      <c r="I33" s="217" t="s">
        <v>160</v>
      </c>
      <c r="J33" s="217" t="s">
        <v>160</v>
      </c>
      <c r="K33" s="228" t="s">
        <v>174</v>
      </c>
      <c r="L33" s="228">
        <v>43.0</v>
      </c>
      <c r="M33" s="217" t="s">
        <v>160</v>
      </c>
      <c r="N33" s="218">
        <v>50.0</v>
      </c>
      <c r="O33" s="218">
        <f t="shared" si="3"/>
        <v>20</v>
      </c>
      <c r="P33" s="206"/>
      <c r="Q33" s="229"/>
      <c r="R33" s="229"/>
      <c r="S33" s="229"/>
      <c r="T33" s="206">
        <f t="shared" si="15"/>
        <v>86000000</v>
      </c>
      <c r="U33" s="229"/>
      <c r="V33" s="229"/>
      <c r="W33" s="206">
        <f t="shared" si="5"/>
        <v>86000000</v>
      </c>
      <c r="X33" s="209"/>
    </row>
    <row r="34" ht="15.75" customHeight="1">
      <c r="A34" s="154">
        <v>2.0</v>
      </c>
      <c r="B34" s="225">
        <f t="shared" si="6"/>
        <v>43693</v>
      </c>
      <c r="C34" s="211" t="str">
        <f>'Tube wts'!C34</f>
        <v>F_8_L</v>
      </c>
      <c r="D34" s="211">
        <f>'Tube wts'!D34</f>
        <v>0.9801</v>
      </c>
      <c r="E34" s="211">
        <f>'Tube wts'!E34</f>
        <v>1.0342</v>
      </c>
      <c r="F34" s="212">
        <f t="shared" si="1"/>
        <v>0.0541</v>
      </c>
      <c r="G34" s="212">
        <f t="shared" si="2"/>
        <v>486.9</v>
      </c>
      <c r="H34" s="213" t="s">
        <v>174</v>
      </c>
      <c r="I34" s="213">
        <v>76.0</v>
      </c>
      <c r="J34" s="213">
        <v>4.0</v>
      </c>
      <c r="K34" s="213">
        <v>2.0</v>
      </c>
      <c r="L34" s="213" t="s">
        <v>160</v>
      </c>
      <c r="M34" s="213" t="s">
        <v>160</v>
      </c>
      <c r="N34" s="214">
        <v>50.0</v>
      </c>
      <c r="O34" s="214">
        <f t="shared" si="3"/>
        <v>20</v>
      </c>
      <c r="P34" s="215"/>
      <c r="Q34" s="215">
        <f t="shared" ref="Q34:Q35" si="16">O34 * (1/10^-2) *I34</f>
        <v>152000</v>
      </c>
      <c r="R34" s="215">
        <f t="shared" ref="R34:R38" si="17">O34 * (1/10^-3) *J34</f>
        <v>80000</v>
      </c>
      <c r="S34" s="215">
        <f t="shared" ref="S34:S39" si="18">O34 * (1/10^-4) *K34</f>
        <v>400000</v>
      </c>
      <c r="T34" s="206"/>
      <c r="U34" s="215"/>
      <c r="V34" s="214"/>
      <c r="W34" s="215">
        <f t="shared" si="5"/>
        <v>210666.6667</v>
      </c>
      <c r="X34" s="220"/>
    </row>
    <row r="35" ht="15.75" customHeight="1">
      <c r="A35" s="154">
        <v>2.0</v>
      </c>
      <c r="B35" s="225">
        <f t="shared" si="6"/>
        <v>43693</v>
      </c>
      <c r="C35" s="211" t="str">
        <f>'Tube wts'!C35</f>
        <v>F_8_R</v>
      </c>
      <c r="D35" s="211">
        <f>'Tube wts'!D35</f>
        <v>0.9698</v>
      </c>
      <c r="E35" s="211">
        <f>'Tube wts'!E35</f>
        <v>0.9988</v>
      </c>
      <c r="F35" s="212">
        <f t="shared" si="1"/>
        <v>0.029</v>
      </c>
      <c r="G35" s="212">
        <f t="shared" si="2"/>
        <v>261</v>
      </c>
      <c r="H35" s="213">
        <v>191.0</v>
      </c>
      <c r="I35" s="213">
        <v>22.0</v>
      </c>
      <c r="J35" s="213">
        <v>0.0</v>
      </c>
      <c r="K35" s="213">
        <v>1.0</v>
      </c>
      <c r="L35" s="213" t="s">
        <v>160</v>
      </c>
      <c r="M35" s="213" t="s">
        <v>160</v>
      </c>
      <c r="N35" s="214">
        <v>50.0</v>
      </c>
      <c r="O35" s="214">
        <f t="shared" si="3"/>
        <v>20</v>
      </c>
      <c r="P35" s="215">
        <f>O35 * (1/10^-1) *H35</f>
        <v>38200</v>
      </c>
      <c r="Q35" s="215">
        <f t="shared" si="16"/>
        <v>44000</v>
      </c>
      <c r="R35" s="215">
        <f t="shared" si="17"/>
        <v>0</v>
      </c>
      <c r="S35" s="215">
        <f t="shared" si="18"/>
        <v>200000</v>
      </c>
      <c r="T35" s="206"/>
      <c r="U35" s="215"/>
      <c r="V35" s="214"/>
      <c r="W35" s="215">
        <f t="shared" si="5"/>
        <v>70550</v>
      </c>
      <c r="X35" s="220"/>
    </row>
    <row r="36" ht="15.75" customHeight="1">
      <c r="A36" s="96">
        <v>2.0</v>
      </c>
      <c r="B36" s="224">
        <f t="shared" si="6"/>
        <v>43693</v>
      </c>
      <c r="C36" s="203" t="str">
        <f>'Tube wts'!C36</f>
        <v>M_8_0</v>
      </c>
      <c r="D36" s="203">
        <f>'Tube wts'!D36</f>
        <v>0.9802</v>
      </c>
      <c r="E36" s="203">
        <f>'Tube wts'!E36</f>
        <v>1.0113</v>
      </c>
      <c r="F36" s="204">
        <f t="shared" si="1"/>
        <v>0.0311</v>
      </c>
      <c r="G36" s="204">
        <f t="shared" si="2"/>
        <v>279.9</v>
      </c>
      <c r="H36" s="217" t="s">
        <v>160</v>
      </c>
      <c r="I36" s="217" t="s">
        <v>174</v>
      </c>
      <c r="J36" s="217">
        <v>118.0</v>
      </c>
      <c r="K36" s="217">
        <v>14.0</v>
      </c>
      <c r="L36" s="217">
        <v>1.0</v>
      </c>
      <c r="M36" s="217" t="s">
        <v>160</v>
      </c>
      <c r="N36" s="218">
        <v>50.0</v>
      </c>
      <c r="O36" s="218">
        <f t="shared" si="3"/>
        <v>20</v>
      </c>
      <c r="P36" s="206"/>
      <c r="Q36" s="206"/>
      <c r="R36" s="215">
        <f t="shared" si="17"/>
        <v>2360000</v>
      </c>
      <c r="S36" s="215">
        <f t="shared" si="18"/>
        <v>2800000</v>
      </c>
      <c r="T36" s="206">
        <f t="shared" ref="T36:T39" si="19">O36 * (1/10^-5) *L36</f>
        <v>2000000</v>
      </c>
      <c r="U36" s="206"/>
      <c r="V36" s="218"/>
      <c r="W36" s="206">
        <f t="shared" si="5"/>
        <v>2386666.667</v>
      </c>
      <c r="X36" s="209"/>
    </row>
    <row r="37" ht="15.75" customHeight="1">
      <c r="A37" s="96">
        <v>2.0</v>
      </c>
      <c r="B37" s="224">
        <f t="shared" si="6"/>
        <v>43693</v>
      </c>
      <c r="C37" s="203" t="str">
        <f>'Tube wts'!C37</f>
        <v>M_8_LR</v>
      </c>
      <c r="D37" s="203">
        <f>'Tube wts'!D37</f>
        <v>0.9698</v>
      </c>
      <c r="E37" s="203">
        <f>'Tube wts'!E37</f>
        <v>0.9972</v>
      </c>
      <c r="F37" s="204">
        <f t="shared" si="1"/>
        <v>0.0274</v>
      </c>
      <c r="G37" s="204">
        <f t="shared" si="2"/>
        <v>246.6</v>
      </c>
      <c r="H37" s="217" t="s">
        <v>160</v>
      </c>
      <c r="I37" s="217" t="s">
        <v>174</v>
      </c>
      <c r="J37" s="217">
        <v>181.0</v>
      </c>
      <c r="K37" s="217">
        <v>26.0</v>
      </c>
      <c r="L37" s="217">
        <v>2.0</v>
      </c>
      <c r="M37" s="217" t="s">
        <v>160</v>
      </c>
      <c r="N37" s="218">
        <v>50.0</v>
      </c>
      <c r="O37" s="218">
        <f t="shared" si="3"/>
        <v>20</v>
      </c>
      <c r="P37" s="206"/>
      <c r="Q37" s="206"/>
      <c r="R37" s="215">
        <f t="shared" si="17"/>
        <v>3620000</v>
      </c>
      <c r="S37" s="215">
        <f t="shared" si="18"/>
        <v>5200000</v>
      </c>
      <c r="T37" s="206">
        <f t="shared" si="19"/>
        <v>4000000</v>
      </c>
      <c r="U37" s="206"/>
      <c r="V37" s="218"/>
      <c r="W37" s="206">
        <f t="shared" si="5"/>
        <v>4273333.333</v>
      </c>
      <c r="X37" s="209"/>
    </row>
    <row r="38" ht="15.75" customHeight="1">
      <c r="A38" s="154">
        <v>2.0</v>
      </c>
      <c r="B38" s="225">
        <f t="shared" si="6"/>
        <v>43693</v>
      </c>
      <c r="C38" s="211" t="str">
        <f>'Tube wts'!C38</f>
        <v>L_8_L</v>
      </c>
      <c r="D38" s="211">
        <f>'Tube wts'!D38</f>
        <v>0.9676</v>
      </c>
      <c r="E38" s="211">
        <f>'Tube wts'!E38</f>
        <v>0.9991</v>
      </c>
      <c r="F38" s="212">
        <f t="shared" si="1"/>
        <v>0.0315</v>
      </c>
      <c r="G38" s="212">
        <f t="shared" si="2"/>
        <v>283.5</v>
      </c>
      <c r="H38" s="213" t="s">
        <v>160</v>
      </c>
      <c r="I38" s="213" t="s">
        <v>174</v>
      </c>
      <c r="J38" s="213">
        <v>100.0</v>
      </c>
      <c r="K38" s="213">
        <v>15.0</v>
      </c>
      <c r="L38" s="213">
        <v>1.0</v>
      </c>
      <c r="M38" s="213" t="s">
        <v>160</v>
      </c>
      <c r="N38" s="214">
        <v>50.0</v>
      </c>
      <c r="O38" s="214">
        <f t="shared" si="3"/>
        <v>20</v>
      </c>
      <c r="P38" s="215"/>
      <c r="Q38" s="215"/>
      <c r="R38" s="215">
        <f t="shared" si="17"/>
        <v>2000000</v>
      </c>
      <c r="S38" s="215">
        <f t="shared" si="18"/>
        <v>3000000</v>
      </c>
      <c r="T38" s="206">
        <f t="shared" si="19"/>
        <v>2000000</v>
      </c>
      <c r="U38" s="215"/>
      <c r="V38" s="214"/>
      <c r="W38" s="215">
        <f t="shared" si="5"/>
        <v>2333333.333</v>
      </c>
      <c r="X38" s="220"/>
    </row>
    <row r="39" ht="15.75" customHeight="1">
      <c r="A39" s="154">
        <v>2.0</v>
      </c>
      <c r="B39" s="225">
        <f t="shared" si="6"/>
        <v>43693</v>
      </c>
      <c r="C39" s="211" t="str">
        <f>'Tube wts'!C39</f>
        <v>L_8_R</v>
      </c>
      <c r="D39" s="211">
        <f>'Tube wts'!D39</f>
        <v>0.9745</v>
      </c>
      <c r="E39" s="211">
        <f>'Tube wts'!E39</f>
        <v>1.0111</v>
      </c>
      <c r="F39" s="212">
        <f t="shared" si="1"/>
        <v>0.0366</v>
      </c>
      <c r="G39" s="212">
        <f t="shared" si="2"/>
        <v>329.4</v>
      </c>
      <c r="H39" s="213" t="s">
        <v>160</v>
      </c>
      <c r="I39" s="213" t="s">
        <v>174</v>
      </c>
      <c r="J39" s="213" t="s">
        <v>174</v>
      </c>
      <c r="K39" s="213">
        <v>116.0</v>
      </c>
      <c r="L39" s="213">
        <v>22.0</v>
      </c>
      <c r="M39" s="213" t="s">
        <v>160</v>
      </c>
      <c r="N39" s="214">
        <v>50.0</v>
      </c>
      <c r="O39" s="214">
        <f t="shared" si="3"/>
        <v>20</v>
      </c>
      <c r="P39" s="215"/>
      <c r="Q39" s="215"/>
      <c r="R39" s="215"/>
      <c r="S39" s="215">
        <f t="shared" si="18"/>
        <v>23200000</v>
      </c>
      <c r="T39" s="206">
        <f t="shared" si="19"/>
        <v>44000000</v>
      </c>
      <c r="U39" s="215"/>
      <c r="V39" s="214"/>
      <c r="W39" s="215">
        <f t="shared" si="5"/>
        <v>33600000</v>
      </c>
      <c r="X39" s="220"/>
    </row>
    <row r="40" ht="15.75" customHeight="1">
      <c r="A40" s="192">
        <v>2.0</v>
      </c>
      <c r="B40" s="224">
        <f t="shared" si="6"/>
        <v>43693</v>
      </c>
      <c r="C40" s="203" t="str">
        <f>'Tube wts'!C40</f>
        <v>-4_8_0</v>
      </c>
      <c r="D40" s="203">
        <f>'Tube wts'!D40</f>
        <v>0.9785</v>
      </c>
      <c r="E40" s="203">
        <f>'Tube wts'!E40</f>
        <v>1.0093</v>
      </c>
      <c r="F40" s="204">
        <f t="shared" si="1"/>
        <v>0.0308</v>
      </c>
      <c r="G40" s="204">
        <f t="shared" si="2"/>
        <v>277.2</v>
      </c>
      <c r="H40" s="217" t="s">
        <v>174</v>
      </c>
      <c r="I40" s="217">
        <v>224.0</v>
      </c>
      <c r="J40" s="217" t="s">
        <v>160</v>
      </c>
      <c r="K40" s="217" t="s">
        <v>160</v>
      </c>
      <c r="L40" s="217" t="s">
        <v>160</v>
      </c>
      <c r="M40" s="217" t="s">
        <v>160</v>
      </c>
      <c r="N40" s="218">
        <v>50.0</v>
      </c>
      <c r="O40" s="218">
        <f t="shared" si="3"/>
        <v>20</v>
      </c>
      <c r="P40" s="206"/>
      <c r="Q40" s="215">
        <f t="shared" ref="Q40:Q43" si="20">O40 * (1/10^-2) *I40</f>
        <v>448000</v>
      </c>
      <c r="R40" s="206"/>
      <c r="S40" s="215"/>
      <c r="T40" s="206"/>
      <c r="U40" s="206"/>
      <c r="V40" s="218"/>
      <c r="W40" s="206">
        <f t="shared" si="5"/>
        <v>448000</v>
      </c>
      <c r="X40" s="209"/>
    </row>
    <row r="41" ht="15.75" customHeight="1">
      <c r="A41" s="192">
        <v>2.0</v>
      </c>
      <c r="B41" s="224">
        <f t="shared" si="6"/>
        <v>43693</v>
      </c>
      <c r="C41" s="203" t="str">
        <f>'Tube wts'!C41</f>
        <v>-4_8_LR</v>
      </c>
      <c r="D41" s="203">
        <f>'Tube wts'!D41</f>
        <v>0.9654</v>
      </c>
      <c r="E41" s="203">
        <f>'Tube wts'!E41</f>
        <v>1.0043</v>
      </c>
      <c r="F41" s="204">
        <f t="shared" si="1"/>
        <v>0.0389</v>
      </c>
      <c r="G41" s="204">
        <f t="shared" si="2"/>
        <v>350.1</v>
      </c>
      <c r="H41" s="217" t="s">
        <v>174</v>
      </c>
      <c r="I41" s="217">
        <v>23.0</v>
      </c>
      <c r="J41" s="217" t="s">
        <v>160</v>
      </c>
      <c r="K41" s="217" t="s">
        <v>160</v>
      </c>
      <c r="L41" s="217" t="s">
        <v>160</v>
      </c>
      <c r="M41" s="217" t="s">
        <v>160</v>
      </c>
      <c r="N41" s="218">
        <v>50.0</v>
      </c>
      <c r="O41" s="218">
        <f t="shared" si="3"/>
        <v>20</v>
      </c>
      <c r="P41" s="206"/>
      <c r="Q41" s="215">
        <f t="shared" si="20"/>
        <v>46000</v>
      </c>
      <c r="R41" s="206"/>
      <c r="S41" s="215"/>
      <c r="T41" s="206"/>
      <c r="U41" s="206"/>
      <c r="V41" s="218"/>
      <c r="W41" s="206">
        <f t="shared" si="5"/>
        <v>46000</v>
      </c>
      <c r="X41" s="209"/>
    </row>
    <row r="42" ht="15.75" customHeight="1">
      <c r="A42" s="154">
        <v>2.0</v>
      </c>
      <c r="B42" s="225">
        <f t="shared" si="6"/>
        <v>43693</v>
      </c>
      <c r="C42" s="211" t="str">
        <f>'Tube wts'!C42</f>
        <v>-5_8_L</v>
      </c>
      <c r="D42" s="211">
        <f>'Tube wts'!D42</f>
        <v>0.974</v>
      </c>
      <c r="E42" s="211">
        <f>'Tube wts'!E42</f>
        <v>0.997</v>
      </c>
      <c r="F42" s="212">
        <f t="shared" si="1"/>
        <v>0.023</v>
      </c>
      <c r="G42" s="212">
        <f t="shared" si="2"/>
        <v>207</v>
      </c>
      <c r="H42" s="213" t="s">
        <v>174</v>
      </c>
      <c r="I42" s="213">
        <v>18.0</v>
      </c>
      <c r="J42" s="213" t="s">
        <v>160</v>
      </c>
      <c r="K42" s="213" t="s">
        <v>160</v>
      </c>
      <c r="L42" s="213" t="s">
        <v>160</v>
      </c>
      <c r="M42" s="213" t="s">
        <v>160</v>
      </c>
      <c r="N42" s="214">
        <v>50.0</v>
      </c>
      <c r="O42" s="214">
        <f t="shared" si="3"/>
        <v>20</v>
      </c>
      <c r="P42" s="215"/>
      <c r="Q42" s="215">
        <f t="shared" si="20"/>
        <v>36000</v>
      </c>
      <c r="R42" s="215"/>
      <c r="S42" s="215"/>
      <c r="T42" s="215"/>
      <c r="U42" s="215"/>
      <c r="V42" s="214"/>
      <c r="W42" s="215">
        <f t="shared" si="5"/>
        <v>36000</v>
      </c>
      <c r="X42" s="220"/>
    </row>
    <row r="43" ht="15.75" customHeight="1">
      <c r="A43" s="154">
        <v>2.0</v>
      </c>
      <c r="B43" s="225">
        <f t="shared" si="6"/>
        <v>43693</v>
      </c>
      <c r="C43" s="211" t="str">
        <f>'Tube wts'!C43</f>
        <v>-5_8_R</v>
      </c>
      <c r="D43" s="211">
        <f>'Tube wts'!D43</f>
        <v>0.9838</v>
      </c>
      <c r="E43" s="211">
        <f>'Tube wts'!E43</f>
        <v>0.9975</v>
      </c>
      <c r="F43" s="212">
        <f t="shared" si="1"/>
        <v>0.0137</v>
      </c>
      <c r="G43" s="212">
        <f t="shared" si="2"/>
        <v>123.3</v>
      </c>
      <c r="H43" s="213" t="s">
        <v>174</v>
      </c>
      <c r="I43" s="213">
        <v>59.0</v>
      </c>
      <c r="J43" s="213" t="s">
        <v>160</v>
      </c>
      <c r="K43" s="213" t="s">
        <v>160</v>
      </c>
      <c r="L43" s="213" t="s">
        <v>160</v>
      </c>
      <c r="M43" s="213" t="s">
        <v>160</v>
      </c>
      <c r="N43" s="214">
        <v>50.0</v>
      </c>
      <c r="O43" s="214">
        <f t="shared" si="3"/>
        <v>20</v>
      </c>
      <c r="P43" s="215"/>
      <c r="Q43" s="215">
        <f t="shared" si="20"/>
        <v>118000</v>
      </c>
      <c r="R43" s="215"/>
      <c r="S43" s="215"/>
      <c r="T43" s="215"/>
      <c r="U43" s="215"/>
      <c r="V43" s="214"/>
      <c r="W43" s="215">
        <f t="shared" si="5"/>
        <v>118000</v>
      </c>
      <c r="X43" s="220"/>
    </row>
    <row r="44" ht="15.75" customHeight="1">
      <c r="A44" s="192">
        <v>2.0</v>
      </c>
      <c r="B44" s="224">
        <f t="shared" si="6"/>
        <v>43693</v>
      </c>
      <c r="C44" s="203" t="str">
        <f>'Tube wts'!C44</f>
        <v>-6_8_0</v>
      </c>
      <c r="D44" s="203">
        <f>'Tube wts'!D44</f>
        <v>0.9661</v>
      </c>
      <c r="E44" s="203">
        <f>'Tube wts'!E44</f>
        <v>0.9831</v>
      </c>
      <c r="F44" s="204">
        <f t="shared" si="1"/>
        <v>0.017</v>
      </c>
      <c r="G44" s="204">
        <f t="shared" si="2"/>
        <v>153</v>
      </c>
      <c r="H44" s="217" t="s">
        <v>160</v>
      </c>
      <c r="I44" s="217" t="s">
        <v>174</v>
      </c>
      <c r="J44" s="217" t="s">
        <v>174</v>
      </c>
      <c r="K44" s="217" t="s">
        <v>174</v>
      </c>
      <c r="L44" s="217">
        <v>26.0</v>
      </c>
      <c r="M44" s="217" t="s">
        <v>160</v>
      </c>
      <c r="N44" s="218">
        <v>50.0</v>
      </c>
      <c r="O44" s="218">
        <f t="shared" si="3"/>
        <v>20</v>
      </c>
      <c r="P44" s="206"/>
      <c r="Q44" s="206"/>
      <c r="R44" s="206"/>
      <c r="S44" s="206"/>
      <c r="T44" s="206">
        <f t="shared" ref="T44:T48" si="21">O44 * (1/10^-5) *L44</f>
        <v>52000000</v>
      </c>
      <c r="U44" s="206"/>
      <c r="V44" s="218"/>
      <c r="W44" s="206">
        <f t="shared" si="5"/>
        <v>52000000</v>
      </c>
      <c r="X44" s="209"/>
    </row>
    <row r="45" ht="15.75" customHeight="1">
      <c r="A45" s="192">
        <v>2.0</v>
      </c>
      <c r="B45" s="224">
        <f t="shared" si="6"/>
        <v>43693</v>
      </c>
      <c r="C45" s="203" t="str">
        <f>'Tube wts'!C45</f>
        <v>-6_8_L</v>
      </c>
      <c r="D45" s="203">
        <f>'Tube wts'!D45</f>
        <v>0.966</v>
      </c>
      <c r="E45" s="203">
        <f>'Tube wts'!E45</f>
        <v>0.9745</v>
      </c>
      <c r="F45" s="204">
        <f t="shared" si="1"/>
        <v>0.0085</v>
      </c>
      <c r="G45" s="204">
        <f t="shared" si="2"/>
        <v>76.5</v>
      </c>
      <c r="H45" s="217" t="s">
        <v>160</v>
      </c>
      <c r="I45" s="217" t="s">
        <v>174</v>
      </c>
      <c r="J45" s="217" t="s">
        <v>174</v>
      </c>
      <c r="K45" s="217" t="s">
        <v>174</v>
      </c>
      <c r="L45" s="217">
        <v>30.0</v>
      </c>
      <c r="M45" s="217" t="s">
        <v>160</v>
      </c>
      <c r="N45" s="218">
        <v>50.0</v>
      </c>
      <c r="O45" s="218">
        <f t="shared" si="3"/>
        <v>20</v>
      </c>
      <c r="P45" s="206"/>
      <c r="Q45" s="206"/>
      <c r="R45" s="206"/>
      <c r="S45" s="206"/>
      <c r="T45" s="206">
        <f t="shared" si="21"/>
        <v>60000000</v>
      </c>
      <c r="U45" s="206"/>
      <c r="V45" s="217"/>
      <c r="W45" s="206">
        <f>AVERAGE(P45:V45)</f>
        <v>60000000</v>
      </c>
      <c r="X45" s="209"/>
    </row>
    <row r="46" ht="15.75" customHeight="1">
      <c r="A46" s="230">
        <v>2.0</v>
      </c>
      <c r="B46" s="231">
        <f t="shared" si="6"/>
        <v>43693</v>
      </c>
      <c r="C46" s="232" t="str">
        <f>'Tube wts'!C46</f>
        <v>-6_8_R</v>
      </c>
      <c r="D46" s="232">
        <f>'Tube wts'!D46</f>
        <v>0.9845</v>
      </c>
      <c r="E46" s="232">
        <f>'Tube wts'!E46</f>
        <v>1.0039</v>
      </c>
      <c r="F46" s="233">
        <f t="shared" si="1"/>
        <v>0.0194</v>
      </c>
      <c r="G46" s="233">
        <f t="shared" si="2"/>
        <v>174.6</v>
      </c>
      <c r="H46" s="234" t="s">
        <v>160</v>
      </c>
      <c r="I46" s="234" t="s">
        <v>174</v>
      </c>
      <c r="J46" s="234" t="s">
        <v>174</v>
      </c>
      <c r="K46" s="234">
        <v>165.0</v>
      </c>
      <c r="L46" s="234">
        <v>16.0</v>
      </c>
      <c r="M46" s="234" t="s">
        <v>160</v>
      </c>
      <c r="N46" s="235">
        <v>50.0</v>
      </c>
      <c r="O46" s="235">
        <f t="shared" si="3"/>
        <v>20</v>
      </c>
      <c r="P46" s="236"/>
      <c r="Q46" s="236"/>
      <c r="R46" s="236"/>
      <c r="S46" s="215">
        <f>O46 * (1/10^-4) *K46</f>
        <v>33000000</v>
      </c>
      <c r="T46" s="206">
        <f t="shared" si="21"/>
        <v>32000000</v>
      </c>
      <c r="U46" s="236"/>
      <c r="V46" s="237"/>
      <c r="W46" s="236">
        <f t="shared" ref="W46:W59" si="22">AVERAGE(P46:U46)</f>
        <v>32500000</v>
      </c>
      <c r="X46" s="220"/>
    </row>
    <row r="47" ht="15.75" customHeight="1">
      <c r="A47" s="97">
        <v>3.0</v>
      </c>
      <c r="B47" s="221">
        <f t="shared" si="6"/>
        <v>43694</v>
      </c>
      <c r="C47" s="195" t="str">
        <f>'Tube wts'!C47</f>
        <v>NT_8_0</v>
      </c>
      <c r="D47" s="238">
        <f>'Tube wts'!D47</f>
        <v>0.9719</v>
      </c>
      <c r="E47" s="223">
        <f>'Tube wts'!E47</f>
        <v>1.0074</v>
      </c>
      <c r="F47" s="196">
        <f t="shared" si="1"/>
        <v>0.0355</v>
      </c>
      <c r="G47" s="196">
        <f t="shared" si="2"/>
        <v>319.5</v>
      </c>
      <c r="H47" s="222" t="s">
        <v>160</v>
      </c>
      <c r="I47" s="222" t="s">
        <v>160</v>
      </c>
      <c r="J47" s="222" t="s">
        <v>160</v>
      </c>
      <c r="K47" s="222" t="s">
        <v>174</v>
      </c>
      <c r="L47" s="222">
        <v>24.0</v>
      </c>
      <c r="M47" s="222" t="s">
        <v>160</v>
      </c>
      <c r="N47" s="223">
        <v>50.0</v>
      </c>
      <c r="O47" s="223">
        <f t="shared" si="3"/>
        <v>20</v>
      </c>
      <c r="P47" s="198"/>
      <c r="Q47" s="198"/>
      <c r="R47" s="198"/>
      <c r="S47" s="198"/>
      <c r="T47" s="198">
        <f t="shared" si="21"/>
        <v>48000000</v>
      </c>
      <c r="U47" s="198"/>
      <c r="V47" s="223"/>
      <c r="W47" s="198">
        <f t="shared" si="22"/>
        <v>48000000</v>
      </c>
      <c r="X47" s="201"/>
    </row>
    <row r="48" ht="15.75" customHeight="1">
      <c r="A48" s="96">
        <v>3.0</v>
      </c>
      <c r="B48" s="224">
        <f t="shared" si="6"/>
        <v>43694</v>
      </c>
      <c r="C48" s="203" t="str">
        <f>'Tube wts'!C48</f>
        <v>NT_8_LR</v>
      </c>
      <c r="D48" s="239">
        <f>'Tube wts'!D48</f>
        <v>0.968</v>
      </c>
      <c r="E48" s="218">
        <f>'Tube wts'!E48</f>
        <v>0.983</v>
      </c>
      <c r="F48" s="204">
        <f t="shared" si="1"/>
        <v>0.015</v>
      </c>
      <c r="G48" s="204">
        <f t="shared" si="2"/>
        <v>135</v>
      </c>
      <c r="H48" s="217" t="s">
        <v>160</v>
      </c>
      <c r="I48" s="217" t="s">
        <v>160</v>
      </c>
      <c r="J48" s="217" t="s">
        <v>160</v>
      </c>
      <c r="K48" s="228" t="s">
        <v>174</v>
      </c>
      <c r="L48" s="228">
        <v>22.0</v>
      </c>
      <c r="M48" s="217" t="s">
        <v>160</v>
      </c>
      <c r="N48" s="218">
        <v>50.0</v>
      </c>
      <c r="O48" s="218">
        <f t="shared" si="3"/>
        <v>20</v>
      </c>
      <c r="P48" s="206"/>
      <c r="Q48" s="206"/>
      <c r="R48" s="206"/>
      <c r="S48" s="206"/>
      <c r="T48" s="206">
        <f t="shared" si="21"/>
        <v>44000000</v>
      </c>
      <c r="U48" s="206"/>
      <c r="V48" s="218"/>
      <c r="W48" s="206">
        <f t="shared" si="22"/>
        <v>44000000</v>
      </c>
      <c r="X48" s="209"/>
    </row>
    <row r="49" ht="15.75" customHeight="1">
      <c r="A49" s="154">
        <v>3.0</v>
      </c>
      <c r="B49" s="225">
        <f t="shared" si="6"/>
        <v>43694</v>
      </c>
      <c r="C49" s="211" t="str">
        <f>'Tube wts'!C49</f>
        <v>F_8_L</v>
      </c>
      <c r="D49" s="240">
        <f>'Tube wts'!D49</f>
        <v>0.9651</v>
      </c>
      <c r="E49" s="214">
        <f>'Tube wts'!E49</f>
        <v>1.0033</v>
      </c>
      <c r="F49" s="212">
        <f t="shared" si="1"/>
        <v>0.0382</v>
      </c>
      <c r="G49" s="212">
        <f t="shared" si="2"/>
        <v>343.8</v>
      </c>
      <c r="H49" s="213" t="s">
        <v>174</v>
      </c>
      <c r="I49" s="213">
        <v>56.0</v>
      </c>
      <c r="J49" s="213" t="s">
        <v>160</v>
      </c>
      <c r="K49" s="213" t="s">
        <v>160</v>
      </c>
      <c r="L49" s="213" t="s">
        <v>160</v>
      </c>
      <c r="M49" s="213" t="s">
        <v>160</v>
      </c>
      <c r="N49" s="214">
        <v>50.0</v>
      </c>
      <c r="O49" s="214">
        <f t="shared" si="3"/>
        <v>20</v>
      </c>
      <c r="P49" s="215"/>
      <c r="Q49" s="206">
        <f t="shared" ref="Q49:Q50" si="23">O49 * (1/10^-2) *I49</f>
        <v>112000</v>
      </c>
      <c r="R49" s="215"/>
      <c r="S49" s="215"/>
      <c r="T49" s="215"/>
      <c r="U49" s="215"/>
      <c r="V49" s="214"/>
      <c r="W49" s="215">
        <f t="shared" si="22"/>
        <v>112000</v>
      </c>
      <c r="X49" s="220"/>
    </row>
    <row r="50" ht="15.75" customHeight="1">
      <c r="A50" s="154">
        <v>3.0</v>
      </c>
      <c r="B50" s="225">
        <f t="shared" si="6"/>
        <v>43694</v>
      </c>
      <c r="C50" s="211" t="str">
        <f>'Tube wts'!C50</f>
        <v>F_8_R</v>
      </c>
      <c r="D50" s="240">
        <f>'Tube wts'!D50</f>
        <v>0.9609</v>
      </c>
      <c r="E50" s="214">
        <f>'Tube wts'!E50</f>
        <v>1.0084</v>
      </c>
      <c r="F50" s="212">
        <f t="shared" si="1"/>
        <v>0.0475</v>
      </c>
      <c r="G50" s="212">
        <f t="shared" si="2"/>
        <v>427.5</v>
      </c>
      <c r="H50" s="213">
        <v>38.0</v>
      </c>
      <c r="I50" s="213">
        <v>4.0</v>
      </c>
      <c r="J50" s="213" t="s">
        <v>160</v>
      </c>
      <c r="K50" s="213" t="s">
        <v>160</v>
      </c>
      <c r="L50" s="213" t="s">
        <v>160</v>
      </c>
      <c r="M50" s="213" t="s">
        <v>160</v>
      </c>
      <c r="N50" s="214">
        <v>50.0</v>
      </c>
      <c r="O50" s="214">
        <f t="shared" si="3"/>
        <v>20</v>
      </c>
      <c r="P50" s="215">
        <f>O50 * (1/10^-1) *H50</f>
        <v>7600</v>
      </c>
      <c r="Q50" s="206">
        <f t="shared" si="23"/>
        <v>8000</v>
      </c>
      <c r="R50" s="215"/>
      <c r="S50" s="215"/>
      <c r="T50" s="215"/>
      <c r="U50" s="215"/>
      <c r="V50" s="214"/>
      <c r="W50" s="215">
        <f t="shared" si="22"/>
        <v>7800</v>
      </c>
      <c r="X50" s="220"/>
    </row>
    <row r="51" ht="15.75" customHeight="1">
      <c r="A51" s="96">
        <v>3.0</v>
      </c>
      <c r="B51" s="224">
        <f t="shared" si="6"/>
        <v>43694</v>
      </c>
      <c r="C51" s="203" t="str">
        <f>'Tube wts'!C51</f>
        <v>M_8_0</v>
      </c>
      <c r="D51" s="239">
        <f>'Tube wts'!D51</f>
        <v>0.9731</v>
      </c>
      <c r="E51" s="218">
        <f>'Tube wts'!E51</f>
        <v>1.0191</v>
      </c>
      <c r="F51" s="204">
        <f t="shared" si="1"/>
        <v>0.046</v>
      </c>
      <c r="G51" s="204">
        <f t="shared" si="2"/>
        <v>414</v>
      </c>
      <c r="H51" s="217" t="s">
        <v>160</v>
      </c>
      <c r="I51" s="217" t="s">
        <v>174</v>
      </c>
      <c r="J51" s="217">
        <v>37.0</v>
      </c>
      <c r="K51" s="217">
        <v>3.0</v>
      </c>
      <c r="L51" s="217" t="s">
        <v>160</v>
      </c>
      <c r="M51" s="217" t="s">
        <v>160</v>
      </c>
      <c r="N51" s="218">
        <v>50.0</v>
      </c>
      <c r="O51" s="218">
        <f t="shared" si="3"/>
        <v>20</v>
      </c>
      <c r="P51" s="206"/>
      <c r="Q51" s="206"/>
      <c r="R51" s="215">
        <f t="shared" ref="R51:R53" si="24">O51 * (1/10^-3) *J51</f>
        <v>740000</v>
      </c>
      <c r="S51" s="215">
        <f t="shared" ref="S51:S52" si="25">O51 * (1/10^-4) *K51</f>
        <v>600000</v>
      </c>
      <c r="T51" s="206"/>
      <c r="U51" s="206"/>
      <c r="V51" s="218"/>
      <c r="W51" s="206">
        <f t="shared" si="22"/>
        <v>670000</v>
      </c>
      <c r="X51" s="209"/>
    </row>
    <row r="52" ht="15.75" customHeight="1">
      <c r="A52" s="96">
        <v>3.0</v>
      </c>
      <c r="B52" s="224">
        <f t="shared" si="6"/>
        <v>43694</v>
      </c>
      <c r="C52" s="203" t="str">
        <f>'Tube wts'!C52</f>
        <v>M_8_LR</v>
      </c>
      <c r="D52" s="239">
        <f>'Tube wts'!D52</f>
        <v>0.973</v>
      </c>
      <c r="E52" s="218">
        <f>'Tube wts'!E52</f>
        <v>1.0101</v>
      </c>
      <c r="F52" s="204">
        <f t="shared" si="1"/>
        <v>0.0371</v>
      </c>
      <c r="G52" s="204">
        <f t="shared" si="2"/>
        <v>333.9</v>
      </c>
      <c r="H52" s="217" t="s">
        <v>160</v>
      </c>
      <c r="I52" s="217" t="s">
        <v>174</v>
      </c>
      <c r="J52" s="217">
        <v>14.0</v>
      </c>
      <c r="K52" s="217">
        <v>2.0</v>
      </c>
      <c r="L52" s="217" t="s">
        <v>160</v>
      </c>
      <c r="M52" s="217" t="s">
        <v>160</v>
      </c>
      <c r="N52" s="218">
        <v>50.0</v>
      </c>
      <c r="O52" s="218">
        <f t="shared" si="3"/>
        <v>20</v>
      </c>
      <c r="P52" s="206"/>
      <c r="Q52" s="206"/>
      <c r="R52" s="215">
        <f t="shared" si="24"/>
        <v>280000</v>
      </c>
      <c r="S52" s="215">
        <f t="shared" si="25"/>
        <v>400000</v>
      </c>
      <c r="T52" s="206"/>
      <c r="U52" s="206"/>
      <c r="V52" s="217"/>
      <c r="W52" s="206">
        <f t="shared" si="22"/>
        <v>340000</v>
      </c>
      <c r="X52" s="209"/>
    </row>
    <row r="53" ht="15.75" customHeight="1">
      <c r="A53" s="154">
        <v>3.0</v>
      </c>
      <c r="B53" s="225">
        <f t="shared" si="6"/>
        <v>43694</v>
      </c>
      <c r="C53" s="211" t="str">
        <f>'Tube wts'!C53</f>
        <v>L_8_L</v>
      </c>
      <c r="D53" s="240">
        <f>'Tube wts'!D53</f>
        <v>0.9763</v>
      </c>
      <c r="E53" s="214">
        <f>'Tube wts'!E53</f>
        <v>1.0205</v>
      </c>
      <c r="F53" s="212">
        <f t="shared" si="1"/>
        <v>0.0442</v>
      </c>
      <c r="G53" s="212">
        <f t="shared" si="2"/>
        <v>397.8</v>
      </c>
      <c r="H53" s="213" t="s">
        <v>160</v>
      </c>
      <c r="I53" s="213">
        <v>58.0</v>
      </c>
      <c r="J53" s="213">
        <v>11.0</v>
      </c>
      <c r="K53" s="213">
        <v>0.0</v>
      </c>
      <c r="L53" s="213" t="s">
        <v>160</v>
      </c>
      <c r="M53" s="213" t="s">
        <v>160</v>
      </c>
      <c r="N53" s="214">
        <v>50.0</v>
      </c>
      <c r="O53" s="214">
        <f t="shared" si="3"/>
        <v>20</v>
      </c>
      <c r="P53" s="215"/>
      <c r="Q53" s="206">
        <f>O53 * (1/10^-2) *I53</f>
        <v>116000</v>
      </c>
      <c r="R53" s="215">
        <f t="shared" si="24"/>
        <v>220000</v>
      </c>
      <c r="S53" s="215"/>
      <c r="T53" s="215"/>
      <c r="U53" s="215"/>
      <c r="V53" s="214"/>
      <c r="W53" s="215">
        <f t="shared" si="22"/>
        <v>168000</v>
      </c>
      <c r="X53" s="220"/>
    </row>
    <row r="54" ht="15.75" customHeight="1">
      <c r="A54" s="154">
        <v>3.0</v>
      </c>
      <c r="B54" s="225">
        <f t="shared" si="6"/>
        <v>43694</v>
      </c>
      <c r="C54" s="211" t="str">
        <f>'Tube wts'!C54</f>
        <v>L_8_R</v>
      </c>
      <c r="D54" s="240">
        <f>'Tube wts'!D54</f>
        <v>0.9675</v>
      </c>
      <c r="E54" s="214">
        <f>'Tube wts'!E54</f>
        <v>1.0054</v>
      </c>
      <c r="F54" s="212">
        <f t="shared" si="1"/>
        <v>0.0379</v>
      </c>
      <c r="G54" s="212">
        <f t="shared" si="2"/>
        <v>341.1</v>
      </c>
      <c r="H54" s="213" t="s">
        <v>160</v>
      </c>
      <c r="I54" s="213" t="s">
        <v>174</v>
      </c>
      <c r="J54" s="213" t="s">
        <v>174</v>
      </c>
      <c r="K54" s="213">
        <v>32.0</v>
      </c>
      <c r="L54" s="213" t="s">
        <v>160</v>
      </c>
      <c r="M54" s="213" t="s">
        <v>160</v>
      </c>
      <c r="N54" s="214">
        <v>50.0</v>
      </c>
      <c r="O54" s="214">
        <f t="shared" si="3"/>
        <v>20</v>
      </c>
      <c r="P54" s="215"/>
      <c r="Q54" s="215"/>
      <c r="R54" s="215"/>
      <c r="S54" s="215">
        <f>O54 * (1/10^-4) *K54</f>
        <v>6400000</v>
      </c>
      <c r="T54" s="215"/>
      <c r="U54" s="215"/>
      <c r="V54" s="214"/>
      <c r="W54" s="215">
        <f t="shared" si="22"/>
        <v>6400000</v>
      </c>
      <c r="X54" s="220"/>
    </row>
    <row r="55" ht="15.75" customHeight="1">
      <c r="A55" s="192">
        <v>3.0</v>
      </c>
      <c r="B55" s="224">
        <f t="shared" si="6"/>
        <v>43694</v>
      </c>
      <c r="C55" s="203" t="str">
        <f>'Tube wts'!C55</f>
        <v>-4_8_0</v>
      </c>
      <c r="D55" s="239">
        <f>'Tube wts'!D55</f>
        <v>0.9721</v>
      </c>
      <c r="E55" s="218">
        <f>'Tube wts'!E55</f>
        <v>0.9953</v>
      </c>
      <c r="F55" s="204">
        <f t="shared" si="1"/>
        <v>0.0232</v>
      </c>
      <c r="G55" s="204">
        <f t="shared" si="2"/>
        <v>208.8</v>
      </c>
      <c r="H55" s="217" t="s">
        <v>174</v>
      </c>
      <c r="I55" s="217">
        <v>671.0</v>
      </c>
      <c r="J55" s="217" t="s">
        <v>160</v>
      </c>
      <c r="K55" s="217" t="s">
        <v>160</v>
      </c>
      <c r="L55" s="217" t="s">
        <v>160</v>
      </c>
      <c r="M55" s="217" t="s">
        <v>160</v>
      </c>
      <c r="N55" s="218">
        <v>50.0</v>
      </c>
      <c r="O55" s="218">
        <f t="shared" si="3"/>
        <v>20</v>
      </c>
      <c r="P55" s="206"/>
      <c r="Q55" s="206">
        <f t="shared" ref="Q55:Q58" si="26">O55 * (1/10^-2) *I55</f>
        <v>1342000</v>
      </c>
      <c r="R55" s="206"/>
      <c r="S55" s="215"/>
      <c r="T55" s="206"/>
      <c r="U55" s="206"/>
      <c r="V55" s="218"/>
      <c r="W55" s="206">
        <f t="shared" si="22"/>
        <v>1342000</v>
      </c>
      <c r="X55" s="209"/>
    </row>
    <row r="56" ht="15.75" customHeight="1">
      <c r="A56" s="192">
        <v>3.0</v>
      </c>
      <c r="B56" s="224">
        <f t="shared" si="6"/>
        <v>43694</v>
      </c>
      <c r="C56" s="203" t="str">
        <f>'Tube wts'!C56</f>
        <v>-4_8_LR</v>
      </c>
      <c r="D56" s="239">
        <f>'Tube wts'!D56</f>
        <v>0.9762</v>
      </c>
      <c r="E56" s="218">
        <f>'Tube wts'!E56</f>
        <v>0.9989</v>
      </c>
      <c r="F56" s="204">
        <f t="shared" si="1"/>
        <v>0.0227</v>
      </c>
      <c r="G56" s="204">
        <f t="shared" si="2"/>
        <v>204.3</v>
      </c>
      <c r="H56" s="217" t="s">
        <v>174</v>
      </c>
      <c r="I56" s="217">
        <v>149.0</v>
      </c>
      <c r="J56" s="217" t="s">
        <v>160</v>
      </c>
      <c r="K56" s="217" t="s">
        <v>160</v>
      </c>
      <c r="L56" s="217" t="s">
        <v>160</v>
      </c>
      <c r="M56" s="217" t="s">
        <v>160</v>
      </c>
      <c r="N56" s="218">
        <v>50.0</v>
      </c>
      <c r="O56" s="218">
        <f t="shared" si="3"/>
        <v>20</v>
      </c>
      <c r="P56" s="206"/>
      <c r="Q56" s="206">
        <f t="shared" si="26"/>
        <v>298000</v>
      </c>
      <c r="R56" s="206"/>
      <c r="S56" s="215"/>
      <c r="T56" s="206"/>
      <c r="U56" s="206"/>
      <c r="V56" s="218"/>
      <c r="W56" s="206">
        <f t="shared" si="22"/>
        <v>298000</v>
      </c>
      <c r="X56" s="209"/>
    </row>
    <row r="57" ht="15.75" customHeight="1">
      <c r="A57" s="154">
        <v>3.0</v>
      </c>
      <c r="B57" s="225">
        <f t="shared" si="6"/>
        <v>43694</v>
      </c>
      <c r="C57" s="211" t="str">
        <f>'Tube wts'!C57</f>
        <v>-5_8_L</v>
      </c>
      <c r="D57" s="240">
        <f>'Tube wts'!D57</f>
        <v>0.9823</v>
      </c>
      <c r="E57" s="214">
        <f>'Tube wts'!E57</f>
        <v>1.0125</v>
      </c>
      <c r="F57" s="212">
        <f t="shared" si="1"/>
        <v>0.0302</v>
      </c>
      <c r="G57" s="212">
        <f t="shared" si="2"/>
        <v>271.8</v>
      </c>
      <c r="H57" s="213" t="s">
        <v>174</v>
      </c>
      <c r="I57" s="213">
        <v>462.0</v>
      </c>
      <c r="J57" s="213" t="s">
        <v>160</v>
      </c>
      <c r="K57" s="213" t="s">
        <v>160</v>
      </c>
      <c r="L57" s="213" t="s">
        <v>160</v>
      </c>
      <c r="M57" s="213" t="s">
        <v>160</v>
      </c>
      <c r="N57" s="214">
        <v>50.0</v>
      </c>
      <c r="O57" s="214">
        <f t="shared" si="3"/>
        <v>20</v>
      </c>
      <c r="P57" s="215"/>
      <c r="Q57" s="206">
        <f t="shared" si="26"/>
        <v>924000</v>
      </c>
      <c r="R57" s="215"/>
      <c r="S57" s="215"/>
      <c r="T57" s="215"/>
      <c r="U57" s="215"/>
      <c r="V57" s="214"/>
      <c r="W57" s="215">
        <f t="shared" si="22"/>
        <v>924000</v>
      </c>
      <c r="X57" s="220"/>
    </row>
    <row r="58" ht="15.75" customHeight="1">
      <c r="A58" s="154">
        <v>3.0</v>
      </c>
      <c r="B58" s="225">
        <f t="shared" si="6"/>
        <v>43694</v>
      </c>
      <c r="C58" s="211" t="str">
        <f>'Tube wts'!C58</f>
        <v>-5_8_R</v>
      </c>
      <c r="D58" s="240">
        <f>'Tube wts'!D58</f>
        <v>0.9824</v>
      </c>
      <c r="E58" s="214">
        <f>'Tube wts'!E58</f>
        <v>1.0026</v>
      </c>
      <c r="F58" s="212">
        <f t="shared" si="1"/>
        <v>0.0202</v>
      </c>
      <c r="G58" s="212">
        <f t="shared" si="2"/>
        <v>181.8</v>
      </c>
      <c r="H58" s="213" t="s">
        <v>174</v>
      </c>
      <c r="I58" s="213">
        <v>638.0</v>
      </c>
      <c r="J58" s="213" t="s">
        <v>160</v>
      </c>
      <c r="K58" s="213" t="s">
        <v>160</v>
      </c>
      <c r="L58" s="213" t="s">
        <v>160</v>
      </c>
      <c r="M58" s="213" t="s">
        <v>160</v>
      </c>
      <c r="N58" s="214">
        <v>50.0</v>
      </c>
      <c r="O58" s="214">
        <f t="shared" si="3"/>
        <v>20</v>
      </c>
      <c r="P58" s="215"/>
      <c r="Q58" s="206">
        <f t="shared" si="26"/>
        <v>1276000</v>
      </c>
      <c r="R58" s="215"/>
      <c r="S58" s="215"/>
      <c r="T58" s="215"/>
      <c r="U58" s="215"/>
      <c r="V58" s="214"/>
      <c r="W58" s="215">
        <f t="shared" si="22"/>
        <v>1276000</v>
      </c>
      <c r="X58" s="220"/>
    </row>
    <row r="59" ht="15.75" customHeight="1">
      <c r="A59" s="192">
        <v>3.0</v>
      </c>
      <c r="B59" s="224">
        <f t="shared" si="6"/>
        <v>43694</v>
      </c>
      <c r="C59" s="203" t="str">
        <f>'Tube wts'!C59</f>
        <v>-6_8_0</v>
      </c>
      <c r="D59" s="239">
        <f>'Tube wts'!D59</f>
        <v>0.977</v>
      </c>
      <c r="E59" s="218">
        <f>'Tube wts'!E59</f>
        <v>1.0156</v>
      </c>
      <c r="F59" s="204">
        <f t="shared" si="1"/>
        <v>0.0386</v>
      </c>
      <c r="G59" s="204">
        <f t="shared" si="2"/>
        <v>347.4</v>
      </c>
      <c r="H59" s="217" t="s">
        <v>160</v>
      </c>
      <c r="I59" s="217" t="s">
        <v>160</v>
      </c>
      <c r="J59" s="217" t="s">
        <v>160</v>
      </c>
      <c r="K59" s="217" t="s">
        <v>174</v>
      </c>
      <c r="L59" s="217">
        <v>76.0</v>
      </c>
      <c r="M59" s="217" t="s">
        <v>160</v>
      </c>
      <c r="N59" s="218">
        <v>50.0</v>
      </c>
      <c r="O59" s="218">
        <f t="shared" si="3"/>
        <v>20</v>
      </c>
      <c r="P59" s="206"/>
      <c r="Q59" s="206"/>
      <c r="R59" s="206"/>
      <c r="S59" s="206"/>
      <c r="T59" s="206">
        <f>O59 * (1/10^-5) *L59</f>
        <v>152000000</v>
      </c>
      <c r="U59" s="206"/>
      <c r="V59" s="218"/>
      <c r="W59" s="206">
        <f t="shared" si="22"/>
        <v>152000000</v>
      </c>
      <c r="X59" s="209"/>
    </row>
    <row r="60" ht="15.75" customHeight="1">
      <c r="A60" s="192">
        <v>3.0</v>
      </c>
      <c r="B60" s="224">
        <f t="shared" si="6"/>
        <v>43694</v>
      </c>
      <c r="C60" s="203" t="str">
        <f>'Tube wts'!C60</f>
        <v>-6_8_L</v>
      </c>
      <c r="D60" s="239">
        <f>'Tube wts'!D60</f>
        <v>0.9834</v>
      </c>
      <c r="E60" s="218" t="str">
        <f>'Tube wts'!E60</f>
        <v>NA</v>
      </c>
      <c r="F60" s="99" t="s">
        <v>122</v>
      </c>
      <c r="G60" s="99" t="s">
        <v>122</v>
      </c>
      <c r="H60" s="99" t="s">
        <v>122</v>
      </c>
      <c r="I60" s="99" t="s">
        <v>122</v>
      </c>
      <c r="J60" s="99" t="s">
        <v>122</v>
      </c>
      <c r="K60" s="99" t="s">
        <v>122</v>
      </c>
      <c r="L60" s="99" t="s">
        <v>122</v>
      </c>
      <c r="M60" s="99" t="s">
        <v>122</v>
      </c>
      <c r="N60" s="218">
        <v>50.0</v>
      </c>
      <c r="O60" s="218">
        <f t="shared" si="3"/>
        <v>20</v>
      </c>
      <c r="P60" s="206"/>
      <c r="Q60" s="206"/>
      <c r="R60" s="206"/>
      <c r="S60" s="206"/>
      <c r="T60" s="206"/>
      <c r="U60" s="206"/>
      <c r="V60" s="218"/>
      <c r="W60" s="242" t="s">
        <v>122</v>
      </c>
      <c r="X60" s="209"/>
    </row>
    <row r="61" ht="15.75" customHeight="1">
      <c r="A61" s="154">
        <v>3.0</v>
      </c>
      <c r="B61" s="225">
        <f t="shared" si="6"/>
        <v>43694</v>
      </c>
      <c r="C61" s="211" t="str">
        <f>'Tube wts'!C61</f>
        <v>-6_8_R</v>
      </c>
      <c r="D61" s="240">
        <f>'Tube wts'!D61</f>
        <v>0.9251</v>
      </c>
      <c r="E61" s="214">
        <f>'Tube wts'!E61</f>
        <v>1.0122</v>
      </c>
      <c r="F61" s="212">
        <f t="shared" ref="F61:F74" si="27">E61-D61</f>
        <v>0.0871</v>
      </c>
      <c r="G61" s="212">
        <f t="shared" ref="G61:G74" si="28">F61*9000</f>
        <v>783.9</v>
      </c>
      <c r="H61" s="213" t="s">
        <v>160</v>
      </c>
      <c r="I61" s="213" t="s">
        <v>160</v>
      </c>
      <c r="J61" s="213" t="s">
        <v>160</v>
      </c>
      <c r="K61" s="213" t="s">
        <v>174</v>
      </c>
      <c r="L61" s="213">
        <v>19.0</v>
      </c>
      <c r="M61" s="213" t="s">
        <v>160</v>
      </c>
      <c r="N61" s="214">
        <v>50.0</v>
      </c>
      <c r="O61" s="214">
        <f t="shared" si="3"/>
        <v>20</v>
      </c>
      <c r="P61" s="215"/>
      <c r="Q61" s="215"/>
      <c r="R61" s="215"/>
      <c r="S61" s="215"/>
      <c r="T61" s="206">
        <f t="shared" ref="T61:T63" si="29">O61 * (1/10^-5) *L61</f>
        <v>38000000</v>
      </c>
      <c r="U61" s="215"/>
      <c r="V61" s="214"/>
      <c r="W61" s="215">
        <f t="shared" ref="W61:W65" si="30">AVERAGE(P61:U61)</f>
        <v>38000000</v>
      </c>
      <c r="X61" s="220"/>
    </row>
    <row r="62" ht="15.75" customHeight="1">
      <c r="A62" s="97">
        <v>4.0</v>
      </c>
      <c r="B62" s="221">
        <f t="shared" si="6"/>
        <v>43695</v>
      </c>
      <c r="C62" s="195" t="str">
        <f>'Tube wts'!C62</f>
        <v>NT_8_0</v>
      </c>
      <c r="D62" s="195">
        <f>'Tube wts'!D62</f>
        <v>0.9791</v>
      </c>
      <c r="E62" s="205">
        <f>'Tube wts'!E62</f>
        <v>1.0141</v>
      </c>
      <c r="F62" s="196">
        <f t="shared" si="27"/>
        <v>0.035</v>
      </c>
      <c r="G62" s="196">
        <f t="shared" si="28"/>
        <v>315</v>
      </c>
      <c r="H62" s="222" t="s">
        <v>160</v>
      </c>
      <c r="I62" s="222" t="s">
        <v>160</v>
      </c>
      <c r="J62" s="222" t="s">
        <v>160</v>
      </c>
      <c r="K62" s="222">
        <v>93.0</v>
      </c>
      <c r="L62" s="222">
        <v>20.0</v>
      </c>
      <c r="M62" s="222" t="s">
        <v>160</v>
      </c>
      <c r="N62" s="223">
        <v>50.0</v>
      </c>
      <c r="O62" s="223">
        <f t="shared" si="3"/>
        <v>20</v>
      </c>
      <c r="P62" s="198"/>
      <c r="Q62" s="198"/>
      <c r="R62" s="198"/>
      <c r="S62" s="215">
        <f t="shared" ref="S62:S63" si="31">O62 * (1/10^-4) *K62</f>
        <v>18600000</v>
      </c>
      <c r="T62" s="198">
        <f t="shared" si="29"/>
        <v>40000000</v>
      </c>
      <c r="U62" s="198"/>
      <c r="V62" s="223"/>
      <c r="W62" s="198">
        <f t="shared" si="30"/>
        <v>29300000</v>
      </c>
      <c r="X62" s="201"/>
    </row>
    <row r="63" ht="15.75" customHeight="1">
      <c r="A63" s="96">
        <v>4.0</v>
      </c>
      <c r="B63" s="224">
        <f t="shared" si="6"/>
        <v>43695</v>
      </c>
      <c r="C63" s="203" t="str">
        <f>'Tube wts'!C63</f>
        <v>NT_8_LR</v>
      </c>
      <c r="D63" s="203">
        <f>'Tube wts'!D63</f>
        <v>0.9812</v>
      </c>
      <c r="E63" s="203">
        <f>'Tube wts'!E63</f>
        <v>1.0411</v>
      </c>
      <c r="F63" s="204">
        <f t="shared" si="27"/>
        <v>0.0599</v>
      </c>
      <c r="G63" s="204">
        <f t="shared" si="28"/>
        <v>539.1</v>
      </c>
      <c r="H63" s="217" t="s">
        <v>160</v>
      </c>
      <c r="I63" s="217" t="s">
        <v>160</v>
      </c>
      <c r="J63" s="217" t="s">
        <v>160</v>
      </c>
      <c r="K63" s="228">
        <v>157.0</v>
      </c>
      <c r="L63" s="228">
        <v>23.0</v>
      </c>
      <c r="M63" s="217" t="s">
        <v>160</v>
      </c>
      <c r="N63" s="218">
        <v>50.0</v>
      </c>
      <c r="O63" s="218">
        <f t="shared" si="3"/>
        <v>20</v>
      </c>
      <c r="P63" s="206"/>
      <c r="Q63" s="206"/>
      <c r="R63" s="206"/>
      <c r="S63" s="215">
        <f t="shared" si="31"/>
        <v>31400000</v>
      </c>
      <c r="T63" s="206">
        <f t="shared" si="29"/>
        <v>46000000</v>
      </c>
      <c r="U63" s="206"/>
      <c r="V63" s="218"/>
      <c r="W63" s="206">
        <f t="shared" si="30"/>
        <v>38700000</v>
      </c>
      <c r="X63" s="209"/>
    </row>
    <row r="64" ht="15.75" customHeight="1">
      <c r="A64" s="154">
        <v>4.0</v>
      </c>
      <c r="B64" s="225">
        <f t="shared" si="6"/>
        <v>43695</v>
      </c>
      <c r="C64" s="211" t="str">
        <f>'Tube wts'!C64</f>
        <v>F_8_L</v>
      </c>
      <c r="D64" s="211">
        <f>'Tube wts'!D64</f>
        <v>0.9793</v>
      </c>
      <c r="E64" s="211">
        <f>'Tube wts'!E64</f>
        <v>1.0259</v>
      </c>
      <c r="F64" s="212">
        <f t="shared" si="27"/>
        <v>0.0466</v>
      </c>
      <c r="G64" s="212">
        <f t="shared" si="28"/>
        <v>419.4</v>
      </c>
      <c r="H64" s="213">
        <v>3.0</v>
      </c>
      <c r="I64" s="213">
        <v>1.0</v>
      </c>
      <c r="J64" s="213" t="s">
        <v>160</v>
      </c>
      <c r="K64" s="213" t="s">
        <v>160</v>
      </c>
      <c r="L64" s="213" t="s">
        <v>160</v>
      </c>
      <c r="M64" s="213" t="s">
        <v>160</v>
      </c>
      <c r="N64" s="214">
        <v>50.0</v>
      </c>
      <c r="O64" s="214">
        <f t="shared" si="3"/>
        <v>20</v>
      </c>
      <c r="P64" s="215">
        <f t="shared" ref="P64:P65" si="32">O64 * (1/10^-1) *H64</f>
        <v>600</v>
      </c>
      <c r="Q64" s="206">
        <f>O64 * (1/10^-2) *I64</f>
        <v>2000</v>
      </c>
      <c r="R64" s="215"/>
      <c r="S64" s="215"/>
      <c r="T64" s="215"/>
      <c r="U64" s="215"/>
      <c r="V64" s="214"/>
      <c r="W64" s="215">
        <f t="shared" si="30"/>
        <v>1300</v>
      </c>
      <c r="X64" s="220"/>
    </row>
    <row r="65" ht="15.75" customHeight="1">
      <c r="A65" s="154">
        <v>4.0</v>
      </c>
      <c r="B65" s="225">
        <f t="shared" si="6"/>
        <v>43695</v>
      </c>
      <c r="C65" s="211" t="str">
        <f>'Tube wts'!C65</f>
        <v>F_8_R</v>
      </c>
      <c r="D65" s="211">
        <f>'Tube wts'!D65</f>
        <v>0.9708</v>
      </c>
      <c r="E65" s="211">
        <f>'Tube wts'!E65</f>
        <v>1.0122</v>
      </c>
      <c r="F65" s="212">
        <f t="shared" si="27"/>
        <v>0.0414</v>
      </c>
      <c r="G65" s="212">
        <f t="shared" si="28"/>
        <v>372.6</v>
      </c>
      <c r="H65" s="213">
        <v>0.0</v>
      </c>
      <c r="I65" s="213">
        <v>0.0</v>
      </c>
      <c r="J65" s="213" t="s">
        <v>160</v>
      </c>
      <c r="K65" s="213" t="s">
        <v>160</v>
      </c>
      <c r="L65" s="213" t="s">
        <v>160</v>
      </c>
      <c r="M65" s="213" t="s">
        <v>160</v>
      </c>
      <c r="N65" s="214">
        <v>50.0</v>
      </c>
      <c r="O65" s="214">
        <f t="shared" si="3"/>
        <v>20</v>
      </c>
      <c r="P65" s="215">
        <f t="shared" si="32"/>
        <v>0</v>
      </c>
      <c r="Q65" s="215"/>
      <c r="R65" s="215"/>
      <c r="S65" s="215"/>
      <c r="T65" s="215"/>
      <c r="U65" s="215"/>
      <c r="V65" s="214"/>
      <c r="W65" s="215">
        <f t="shared" si="30"/>
        <v>0</v>
      </c>
      <c r="X65" s="220"/>
    </row>
    <row r="66" ht="15.75" customHeight="1">
      <c r="A66" s="96">
        <v>4.0</v>
      </c>
      <c r="B66" s="224">
        <f t="shared" si="6"/>
        <v>43695</v>
      </c>
      <c r="C66" s="203" t="str">
        <f>'Tube wts'!C66</f>
        <v>M_8_0</v>
      </c>
      <c r="D66" s="203">
        <f>'Tube wts'!D66</f>
        <v>0.9795</v>
      </c>
      <c r="E66" s="203">
        <f>'Tube wts'!E66</f>
        <v>1.0168</v>
      </c>
      <c r="F66" s="204">
        <f t="shared" si="27"/>
        <v>0.0373</v>
      </c>
      <c r="G66" s="204">
        <f t="shared" si="28"/>
        <v>335.7</v>
      </c>
      <c r="H66" s="217">
        <v>25.0</v>
      </c>
      <c r="I66" s="217">
        <v>2.0</v>
      </c>
      <c r="J66" s="217">
        <v>0.0</v>
      </c>
      <c r="K66" s="217">
        <v>0.0</v>
      </c>
      <c r="L66" s="217" t="s">
        <v>160</v>
      </c>
      <c r="M66" s="217" t="s">
        <v>160</v>
      </c>
      <c r="N66" s="218">
        <v>50.0</v>
      </c>
      <c r="O66" s="218">
        <f t="shared" si="3"/>
        <v>20</v>
      </c>
      <c r="P66" s="206"/>
      <c r="Q66" s="206">
        <f t="shared" ref="Q66:Q71" si="33">O66 * (1/10^-2) *I66</f>
        <v>4000</v>
      </c>
      <c r="R66" s="206"/>
      <c r="S66" s="206"/>
      <c r="T66" s="206"/>
      <c r="U66" s="206"/>
      <c r="V66" s="217" t="s">
        <v>270</v>
      </c>
      <c r="W66" s="206">
        <f t="shared" ref="W66:W67" si="34">AVERAGE(P66:V66)</f>
        <v>4000</v>
      </c>
      <c r="X66" s="209"/>
    </row>
    <row r="67" ht="15.75" customHeight="1">
      <c r="A67" s="96">
        <v>4.0</v>
      </c>
      <c r="B67" s="224">
        <f t="shared" si="6"/>
        <v>43695</v>
      </c>
      <c r="C67" s="203" t="str">
        <f>'Tube wts'!C67</f>
        <v>M_8_LR</v>
      </c>
      <c r="D67" s="203">
        <f>'Tube wts'!D67</f>
        <v>0.9775</v>
      </c>
      <c r="E67" s="203">
        <f>'Tube wts'!E67</f>
        <v>1.0205</v>
      </c>
      <c r="F67" s="204">
        <f t="shared" si="27"/>
        <v>0.043</v>
      </c>
      <c r="G67" s="204">
        <f t="shared" si="28"/>
        <v>387</v>
      </c>
      <c r="H67" s="217">
        <v>13.0</v>
      </c>
      <c r="I67" s="217">
        <v>1.0</v>
      </c>
      <c r="J67" s="217">
        <v>0.0</v>
      </c>
      <c r="K67" s="217">
        <v>0.0</v>
      </c>
      <c r="L67" s="217" t="s">
        <v>160</v>
      </c>
      <c r="M67" s="217" t="s">
        <v>160</v>
      </c>
      <c r="N67" s="218">
        <v>50.0</v>
      </c>
      <c r="O67" s="218">
        <f t="shared" si="3"/>
        <v>20</v>
      </c>
      <c r="P67" s="206"/>
      <c r="Q67" s="206">
        <f t="shared" si="33"/>
        <v>2000</v>
      </c>
      <c r="R67" s="206"/>
      <c r="S67" s="206"/>
      <c r="T67" s="206"/>
      <c r="U67" s="206"/>
      <c r="V67" s="243" t="s">
        <v>270</v>
      </c>
      <c r="W67" s="206">
        <f t="shared" si="34"/>
        <v>2000</v>
      </c>
      <c r="X67" s="209"/>
    </row>
    <row r="68" ht="15.75" customHeight="1">
      <c r="A68" s="154">
        <v>4.0</v>
      </c>
      <c r="B68" s="225">
        <f t="shared" si="6"/>
        <v>43695</v>
      </c>
      <c r="C68" s="211" t="str">
        <f>'Tube wts'!C68</f>
        <v>L_8_L</v>
      </c>
      <c r="D68" s="211">
        <f>'Tube wts'!D68</f>
        <v>0.9745</v>
      </c>
      <c r="E68" s="211">
        <f>'Tube wts'!E68</f>
        <v>1.0336</v>
      </c>
      <c r="F68" s="212">
        <f t="shared" si="27"/>
        <v>0.0591</v>
      </c>
      <c r="G68" s="212">
        <f t="shared" si="28"/>
        <v>531.9</v>
      </c>
      <c r="H68" s="213" t="s">
        <v>160</v>
      </c>
      <c r="I68" s="213">
        <v>9.0</v>
      </c>
      <c r="J68" s="213">
        <v>0.0</v>
      </c>
      <c r="K68" s="213">
        <v>1.0</v>
      </c>
      <c r="L68" s="213" t="s">
        <v>160</v>
      </c>
      <c r="M68" s="213" t="s">
        <v>160</v>
      </c>
      <c r="N68" s="214">
        <v>50.0</v>
      </c>
      <c r="O68" s="214">
        <f t="shared" si="3"/>
        <v>20</v>
      </c>
      <c r="P68" s="215"/>
      <c r="Q68" s="206">
        <f t="shared" si="33"/>
        <v>18000</v>
      </c>
      <c r="R68" s="206">
        <f t="shared" ref="R68:R73" si="35">O68 * (1/10^-3) *J68</f>
        <v>0</v>
      </c>
      <c r="S68" s="215">
        <f t="shared" ref="S68:S73" si="36">O68 * (1/10^-4) *K68</f>
        <v>200000</v>
      </c>
      <c r="T68" s="215"/>
      <c r="U68" s="215"/>
      <c r="V68" s="214"/>
      <c r="W68" s="215">
        <f t="shared" ref="W68:W74" si="37">AVERAGE(P68:U68)</f>
        <v>72666.66667</v>
      </c>
      <c r="X68" s="220"/>
    </row>
    <row r="69" ht="15.75" customHeight="1">
      <c r="A69" s="154">
        <v>4.0</v>
      </c>
      <c r="B69" s="225">
        <f t="shared" si="6"/>
        <v>43695</v>
      </c>
      <c r="C69" s="211" t="str">
        <f>'Tube wts'!C69</f>
        <v>L_8_R</v>
      </c>
      <c r="D69" s="211">
        <f>'Tube wts'!D69</f>
        <v>0.9651</v>
      </c>
      <c r="E69" s="211">
        <f>'Tube wts'!E69</f>
        <v>1.0166</v>
      </c>
      <c r="F69" s="212">
        <f t="shared" si="27"/>
        <v>0.0515</v>
      </c>
      <c r="G69" s="212">
        <f t="shared" si="28"/>
        <v>463.5</v>
      </c>
      <c r="H69" s="213" t="s">
        <v>160</v>
      </c>
      <c r="I69" s="213">
        <v>69.0</v>
      </c>
      <c r="J69" s="213">
        <v>9.0</v>
      </c>
      <c r="K69" s="213">
        <v>3.0</v>
      </c>
      <c r="L69" s="213" t="s">
        <v>160</v>
      </c>
      <c r="M69" s="213" t="s">
        <v>160</v>
      </c>
      <c r="N69" s="214">
        <v>50.0</v>
      </c>
      <c r="O69" s="214">
        <f t="shared" si="3"/>
        <v>20</v>
      </c>
      <c r="P69" s="215"/>
      <c r="Q69" s="206">
        <f t="shared" si="33"/>
        <v>138000</v>
      </c>
      <c r="R69" s="206">
        <f t="shared" si="35"/>
        <v>180000</v>
      </c>
      <c r="S69" s="215">
        <f t="shared" si="36"/>
        <v>600000</v>
      </c>
      <c r="T69" s="215"/>
      <c r="U69" s="215"/>
      <c r="V69" s="214"/>
      <c r="W69" s="215">
        <f t="shared" si="37"/>
        <v>306000</v>
      </c>
      <c r="X69" s="220"/>
    </row>
    <row r="70" ht="15.75" customHeight="1">
      <c r="A70" s="192">
        <v>4.0</v>
      </c>
      <c r="B70" s="224">
        <f t="shared" si="6"/>
        <v>43695</v>
      </c>
      <c r="C70" s="203" t="str">
        <f>'Tube wts'!C70</f>
        <v>-4_8_0</v>
      </c>
      <c r="D70" s="203">
        <f>'Tube wts'!D70</f>
        <v>0.9724</v>
      </c>
      <c r="E70" s="203">
        <f>'Tube wts'!E70</f>
        <v>1.0261</v>
      </c>
      <c r="F70" s="204">
        <f t="shared" si="27"/>
        <v>0.0537</v>
      </c>
      <c r="G70" s="204">
        <f t="shared" si="28"/>
        <v>483.3</v>
      </c>
      <c r="H70" s="217" t="s">
        <v>160</v>
      </c>
      <c r="I70" s="217">
        <v>188.0</v>
      </c>
      <c r="J70" s="217">
        <v>20.0</v>
      </c>
      <c r="K70" s="217">
        <v>3.0</v>
      </c>
      <c r="L70" s="217" t="s">
        <v>160</v>
      </c>
      <c r="M70" s="217" t="s">
        <v>160</v>
      </c>
      <c r="N70" s="218">
        <v>50.0</v>
      </c>
      <c r="O70" s="218">
        <f t="shared" si="3"/>
        <v>20</v>
      </c>
      <c r="P70" s="206"/>
      <c r="Q70" s="206">
        <f t="shared" si="33"/>
        <v>376000</v>
      </c>
      <c r="R70" s="206">
        <f t="shared" si="35"/>
        <v>400000</v>
      </c>
      <c r="S70" s="215">
        <f t="shared" si="36"/>
        <v>600000</v>
      </c>
      <c r="T70" s="206"/>
      <c r="U70" s="206"/>
      <c r="V70" s="218"/>
      <c r="W70" s="206">
        <f t="shared" si="37"/>
        <v>458666.6667</v>
      </c>
      <c r="X70" s="209"/>
    </row>
    <row r="71" ht="15.75" customHeight="1">
      <c r="A71" s="192">
        <v>4.0</v>
      </c>
      <c r="B71" s="224">
        <f t="shared" si="6"/>
        <v>43695</v>
      </c>
      <c r="C71" s="203" t="str">
        <f>'Tube wts'!C71</f>
        <v>-4_8_LR</v>
      </c>
      <c r="D71" s="203">
        <f>'Tube wts'!D71</f>
        <v>0.9727</v>
      </c>
      <c r="E71" s="203">
        <f>'Tube wts'!E71</f>
        <v>1.0018</v>
      </c>
      <c r="F71" s="204">
        <f t="shared" si="27"/>
        <v>0.0291</v>
      </c>
      <c r="G71" s="204">
        <f t="shared" si="28"/>
        <v>261.9</v>
      </c>
      <c r="H71" s="217" t="s">
        <v>160</v>
      </c>
      <c r="I71" s="217">
        <v>226.0</v>
      </c>
      <c r="J71" s="217">
        <v>40.0</v>
      </c>
      <c r="K71" s="217">
        <v>2.0</v>
      </c>
      <c r="L71" s="217" t="s">
        <v>160</v>
      </c>
      <c r="M71" s="217" t="s">
        <v>160</v>
      </c>
      <c r="N71" s="218">
        <v>50.0</v>
      </c>
      <c r="O71" s="218">
        <f t="shared" si="3"/>
        <v>20</v>
      </c>
      <c r="P71" s="206"/>
      <c r="Q71" s="206">
        <f t="shared" si="33"/>
        <v>452000</v>
      </c>
      <c r="R71" s="206">
        <f t="shared" si="35"/>
        <v>800000</v>
      </c>
      <c r="S71" s="215">
        <f t="shared" si="36"/>
        <v>400000</v>
      </c>
      <c r="T71" s="206"/>
      <c r="U71" s="206"/>
      <c r="V71" s="218"/>
      <c r="W71" s="206">
        <f t="shared" si="37"/>
        <v>550666.6667</v>
      </c>
      <c r="X71" s="209"/>
    </row>
    <row r="72" ht="15.75" customHeight="1">
      <c r="A72" s="154">
        <v>4.0</v>
      </c>
      <c r="B72" s="225">
        <f t="shared" si="6"/>
        <v>43695</v>
      </c>
      <c r="C72" s="211" t="str">
        <f>'Tube wts'!C72</f>
        <v>-5_8_L</v>
      </c>
      <c r="D72" s="211">
        <f>'Tube wts'!D72</f>
        <v>0.9834</v>
      </c>
      <c r="E72" s="211">
        <f>'Tube wts'!E72</f>
        <v>1.0051</v>
      </c>
      <c r="F72" s="212">
        <f t="shared" si="27"/>
        <v>0.0217</v>
      </c>
      <c r="G72" s="212">
        <f t="shared" si="28"/>
        <v>195.3</v>
      </c>
      <c r="H72" s="213" t="s">
        <v>160</v>
      </c>
      <c r="I72" s="213" t="s">
        <v>174</v>
      </c>
      <c r="J72" s="213">
        <v>85.0</v>
      </c>
      <c r="K72" s="213">
        <v>2.0</v>
      </c>
      <c r="L72" s="213" t="s">
        <v>160</v>
      </c>
      <c r="M72" s="213" t="s">
        <v>160</v>
      </c>
      <c r="N72" s="214">
        <v>50.0</v>
      </c>
      <c r="O72" s="214">
        <f t="shared" si="3"/>
        <v>20</v>
      </c>
      <c r="P72" s="215"/>
      <c r="Q72" s="215"/>
      <c r="R72" s="206">
        <f t="shared" si="35"/>
        <v>1700000</v>
      </c>
      <c r="S72" s="215">
        <f t="shared" si="36"/>
        <v>400000</v>
      </c>
      <c r="T72" s="215"/>
      <c r="U72" s="215"/>
      <c r="V72" s="214"/>
      <c r="W72" s="215">
        <f t="shared" si="37"/>
        <v>1050000</v>
      </c>
      <c r="X72" s="220"/>
    </row>
    <row r="73" ht="15.75" customHeight="1">
      <c r="A73" s="154">
        <v>4.0</v>
      </c>
      <c r="B73" s="225">
        <f t="shared" si="6"/>
        <v>43695</v>
      </c>
      <c r="C73" s="211" t="str">
        <f>'Tube wts'!C73</f>
        <v>-5_8_R</v>
      </c>
      <c r="D73" s="211">
        <f>'Tube wts'!D73</f>
        <v>0.9891</v>
      </c>
      <c r="E73" s="211">
        <f>'Tube wts'!E73</f>
        <v>1.0009</v>
      </c>
      <c r="F73" s="212">
        <f t="shared" si="27"/>
        <v>0.0118</v>
      </c>
      <c r="G73" s="212">
        <f t="shared" si="28"/>
        <v>106.2</v>
      </c>
      <c r="H73" s="213" t="s">
        <v>160</v>
      </c>
      <c r="I73" s="213" t="s">
        <v>174</v>
      </c>
      <c r="J73" s="213">
        <v>57.0</v>
      </c>
      <c r="K73" s="213">
        <v>11.0</v>
      </c>
      <c r="L73" s="213" t="s">
        <v>160</v>
      </c>
      <c r="M73" s="213" t="s">
        <v>160</v>
      </c>
      <c r="N73" s="214">
        <v>50.0</v>
      </c>
      <c r="O73" s="214">
        <f t="shared" si="3"/>
        <v>20</v>
      </c>
      <c r="P73" s="215"/>
      <c r="Q73" s="215"/>
      <c r="R73" s="206">
        <f t="shared" si="35"/>
        <v>1140000</v>
      </c>
      <c r="S73" s="215">
        <f t="shared" si="36"/>
        <v>2200000</v>
      </c>
      <c r="T73" s="215"/>
      <c r="U73" s="215"/>
      <c r="V73" s="214"/>
      <c r="W73" s="215">
        <f t="shared" si="37"/>
        <v>1670000</v>
      </c>
      <c r="X73" s="220"/>
    </row>
    <row r="74" ht="15.75" customHeight="1">
      <c r="A74" s="192">
        <v>4.0</v>
      </c>
      <c r="B74" s="224">
        <f t="shared" si="6"/>
        <v>43695</v>
      </c>
      <c r="C74" s="203" t="str">
        <f>'Tube wts'!C74</f>
        <v>-6_8_0</v>
      </c>
      <c r="D74" s="203">
        <f>'Tube wts'!D74</f>
        <v>0.98</v>
      </c>
      <c r="E74" s="203">
        <f>'Tube wts'!E74</f>
        <v>0.999</v>
      </c>
      <c r="F74" s="204">
        <f t="shared" si="27"/>
        <v>0.019</v>
      </c>
      <c r="G74" s="204">
        <f t="shared" si="28"/>
        <v>171</v>
      </c>
      <c r="H74" s="217" t="s">
        <v>160</v>
      </c>
      <c r="I74" s="217" t="s">
        <v>160</v>
      </c>
      <c r="J74" s="217" t="s">
        <v>160</v>
      </c>
      <c r="K74" s="217" t="s">
        <v>174</v>
      </c>
      <c r="L74" s="217">
        <v>60.0</v>
      </c>
      <c r="M74" s="217" t="s">
        <v>160</v>
      </c>
      <c r="N74" s="218">
        <v>50.0</v>
      </c>
      <c r="O74" s="218">
        <f t="shared" si="3"/>
        <v>20</v>
      </c>
      <c r="P74" s="206"/>
      <c r="Q74" s="206"/>
      <c r="R74" s="206"/>
      <c r="S74" s="206"/>
      <c r="T74" s="206">
        <f>O74 * (1/10^-5) *L74</f>
        <v>120000000</v>
      </c>
      <c r="U74" s="206"/>
      <c r="V74" s="218"/>
      <c r="W74" s="206">
        <f t="shared" si="37"/>
        <v>120000000</v>
      </c>
      <c r="X74" s="209"/>
    </row>
    <row r="75" ht="15.75" customHeight="1">
      <c r="A75" s="192">
        <v>4.0</v>
      </c>
      <c r="B75" s="224">
        <f t="shared" si="6"/>
        <v>43695</v>
      </c>
      <c r="C75" s="203" t="str">
        <f>'Tube wts'!C75</f>
        <v>-6_8_L</v>
      </c>
      <c r="D75" s="203">
        <f>'Tube wts'!D75</f>
        <v>0.983</v>
      </c>
      <c r="E75" s="203" t="str">
        <f>'Tube wts'!E75</f>
        <v>NA</v>
      </c>
      <c r="F75" s="99" t="s">
        <v>122</v>
      </c>
      <c r="G75" s="99" t="s">
        <v>122</v>
      </c>
      <c r="H75" s="99" t="s">
        <v>122</v>
      </c>
      <c r="I75" s="99" t="s">
        <v>122</v>
      </c>
      <c r="J75" s="99" t="s">
        <v>122</v>
      </c>
      <c r="K75" s="99" t="s">
        <v>122</v>
      </c>
      <c r="L75" s="99" t="s">
        <v>122</v>
      </c>
      <c r="M75" s="99" t="s">
        <v>122</v>
      </c>
      <c r="N75" s="218">
        <v>50.0</v>
      </c>
      <c r="O75" s="218">
        <f t="shared" si="3"/>
        <v>20</v>
      </c>
      <c r="P75" s="206"/>
      <c r="Q75" s="206"/>
      <c r="R75" s="206"/>
      <c r="S75" s="206"/>
      <c r="T75" s="206"/>
      <c r="U75" s="206"/>
      <c r="V75" s="218"/>
      <c r="W75" s="242" t="s">
        <v>122</v>
      </c>
      <c r="X75" s="209"/>
    </row>
    <row r="76" ht="15.75" customHeight="1">
      <c r="A76" s="230">
        <v>4.0</v>
      </c>
      <c r="B76" s="231">
        <f t="shared" si="6"/>
        <v>43695</v>
      </c>
      <c r="C76" s="232" t="str">
        <f>'Tube wts'!C76</f>
        <v>-6_8_R</v>
      </c>
      <c r="D76" s="232">
        <f>'Tube wts'!D76</f>
        <v>0.9946</v>
      </c>
      <c r="E76" s="232">
        <f>'Tube wts'!E76</f>
        <v>1.0328</v>
      </c>
      <c r="F76" s="233">
        <f t="shared" ref="F76:F89" si="38">E76-D76</f>
        <v>0.0382</v>
      </c>
      <c r="G76" s="233">
        <f t="shared" ref="G76:G89" si="39">F76*9000</f>
        <v>343.8</v>
      </c>
      <c r="H76" s="213" t="s">
        <v>160</v>
      </c>
      <c r="I76" s="213" t="s">
        <v>160</v>
      </c>
      <c r="J76" s="213" t="s">
        <v>160</v>
      </c>
      <c r="K76" s="234">
        <v>105.0</v>
      </c>
      <c r="L76" s="234">
        <v>16.0</v>
      </c>
      <c r="M76" s="213" t="s">
        <v>160</v>
      </c>
      <c r="N76" s="235">
        <v>50.0</v>
      </c>
      <c r="O76" s="235">
        <f t="shared" si="3"/>
        <v>20</v>
      </c>
      <c r="P76" s="236"/>
      <c r="Q76" s="236"/>
      <c r="R76" s="236"/>
      <c r="S76" s="215">
        <f t="shared" ref="S76:S78" si="40">O76 * (1/10^-4) *K76</f>
        <v>21000000</v>
      </c>
      <c r="T76" s="206">
        <f t="shared" ref="T76:T78" si="41">O76 * (1/10^-5) *L76</f>
        <v>32000000</v>
      </c>
      <c r="U76" s="236"/>
      <c r="V76" s="235"/>
      <c r="W76" s="236">
        <f t="shared" ref="W76:W83" si="42">AVERAGE(P76:U76)</f>
        <v>26500000</v>
      </c>
      <c r="X76" s="220"/>
    </row>
    <row r="77" ht="15.75" customHeight="1">
      <c r="A77" s="97">
        <v>5.0</v>
      </c>
      <c r="B77" s="221">
        <f t="shared" si="6"/>
        <v>43696</v>
      </c>
      <c r="C77" s="195" t="str">
        <f>'Tube wts'!C77</f>
        <v>NT_8_0</v>
      </c>
      <c r="D77" s="195">
        <f>'Tube wts'!D77</f>
        <v>0.9784</v>
      </c>
      <c r="E77" s="195">
        <f>'Tube wts'!E77</f>
        <v>1.0201</v>
      </c>
      <c r="F77" s="196">
        <f t="shared" si="38"/>
        <v>0.0417</v>
      </c>
      <c r="G77" s="196">
        <f t="shared" si="39"/>
        <v>375.3</v>
      </c>
      <c r="H77" s="222" t="s">
        <v>160</v>
      </c>
      <c r="I77" s="222" t="s">
        <v>160</v>
      </c>
      <c r="J77" s="222" t="s">
        <v>160</v>
      </c>
      <c r="K77" s="244">
        <v>140.0</v>
      </c>
      <c r="L77" s="244">
        <v>20.0</v>
      </c>
      <c r="M77" s="222" t="s">
        <v>160</v>
      </c>
      <c r="N77" s="223">
        <v>50.0</v>
      </c>
      <c r="O77" s="223">
        <f t="shared" si="3"/>
        <v>20</v>
      </c>
      <c r="P77" s="198"/>
      <c r="Q77" s="198"/>
      <c r="R77" s="198"/>
      <c r="S77" s="215">
        <f t="shared" si="40"/>
        <v>28000000</v>
      </c>
      <c r="T77" s="198">
        <f t="shared" si="41"/>
        <v>40000000</v>
      </c>
      <c r="U77" s="198"/>
      <c r="V77" s="223"/>
      <c r="W77" s="198">
        <f t="shared" si="42"/>
        <v>34000000</v>
      </c>
      <c r="X77" s="201"/>
    </row>
    <row r="78" ht="15.75" customHeight="1">
      <c r="A78" s="96">
        <v>5.0</v>
      </c>
      <c r="B78" s="224">
        <f t="shared" si="6"/>
        <v>43696</v>
      </c>
      <c r="C78" s="203" t="str">
        <f>'Tube wts'!C78</f>
        <v>NT_8_LR</v>
      </c>
      <c r="D78" s="203">
        <f>'Tube wts'!D78</f>
        <v>0.9684</v>
      </c>
      <c r="E78" s="203">
        <f>'Tube wts'!E78</f>
        <v>1.0043</v>
      </c>
      <c r="F78" s="204">
        <f t="shared" si="38"/>
        <v>0.0359</v>
      </c>
      <c r="G78" s="204">
        <f t="shared" si="39"/>
        <v>323.1</v>
      </c>
      <c r="H78" s="217" t="s">
        <v>160</v>
      </c>
      <c r="I78" s="217" t="s">
        <v>160</v>
      </c>
      <c r="J78" s="217" t="s">
        <v>160</v>
      </c>
      <c r="K78" s="245">
        <v>176.0</v>
      </c>
      <c r="L78" s="245">
        <v>24.0</v>
      </c>
      <c r="M78" s="217" t="s">
        <v>160</v>
      </c>
      <c r="N78" s="218">
        <v>50.0</v>
      </c>
      <c r="O78" s="218">
        <f t="shared" si="3"/>
        <v>20</v>
      </c>
      <c r="P78" s="206"/>
      <c r="Q78" s="206"/>
      <c r="R78" s="206"/>
      <c r="S78" s="215">
        <f t="shared" si="40"/>
        <v>35200000</v>
      </c>
      <c r="T78" s="206">
        <f t="shared" si="41"/>
        <v>48000000</v>
      </c>
      <c r="U78" s="206"/>
      <c r="V78" s="218"/>
      <c r="W78" s="206">
        <f t="shared" si="42"/>
        <v>41600000</v>
      </c>
      <c r="X78" s="209"/>
    </row>
    <row r="79" ht="15.75" customHeight="1">
      <c r="A79" s="154">
        <v>5.0</v>
      </c>
      <c r="B79" s="225">
        <f t="shared" si="6"/>
        <v>43696</v>
      </c>
      <c r="C79" s="211" t="str">
        <f>'Tube wts'!C79</f>
        <v>F_8_L</v>
      </c>
      <c r="D79" s="211">
        <f>'Tube wts'!D79</f>
        <v>0.9834</v>
      </c>
      <c r="E79" s="211">
        <f>'Tube wts'!E79</f>
        <v>0.9971</v>
      </c>
      <c r="F79" s="212">
        <f t="shared" si="38"/>
        <v>0.0137</v>
      </c>
      <c r="G79" s="212">
        <f t="shared" si="39"/>
        <v>123.3</v>
      </c>
      <c r="H79" s="246">
        <v>0.0</v>
      </c>
      <c r="I79" s="213" t="s">
        <v>160</v>
      </c>
      <c r="J79" s="213" t="s">
        <v>160</v>
      </c>
      <c r="K79" s="213" t="s">
        <v>160</v>
      </c>
      <c r="L79" s="213" t="s">
        <v>160</v>
      </c>
      <c r="M79" s="213" t="s">
        <v>160</v>
      </c>
      <c r="N79" s="214">
        <v>50.0</v>
      </c>
      <c r="O79" s="214">
        <f t="shared" si="3"/>
        <v>20</v>
      </c>
      <c r="P79" s="215">
        <f t="shared" ref="P79:P84" si="43">O79 * (1/10^-1) *H79</f>
        <v>0</v>
      </c>
      <c r="Q79" s="215"/>
      <c r="R79" s="215"/>
      <c r="S79" s="215"/>
      <c r="T79" s="215"/>
      <c r="U79" s="215"/>
      <c r="V79" s="214"/>
      <c r="W79" s="215">
        <f t="shared" si="42"/>
        <v>0</v>
      </c>
      <c r="X79" s="220"/>
    </row>
    <row r="80" ht="15.75" customHeight="1">
      <c r="A80" s="154">
        <v>5.0</v>
      </c>
      <c r="B80" s="225">
        <f t="shared" si="6"/>
        <v>43696</v>
      </c>
      <c r="C80" s="211" t="str">
        <f>'Tube wts'!C80</f>
        <v>F_8_R</v>
      </c>
      <c r="D80" s="211">
        <f>'Tube wts'!D80</f>
        <v>0.9783</v>
      </c>
      <c r="E80" s="211">
        <f>'Tube wts'!E80</f>
        <v>1.018</v>
      </c>
      <c r="F80" s="212">
        <f t="shared" si="38"/>
        <v>0.0397</v>
      </c>
      <c r="G80" s="212">
        <f t="shared" si="39"/>
        <v>357.3</v>
      </c>
      <c r="H80" s="246">
        <v>0.0</v>
      </c>
      <c r="I80" s="213" t="s">
        <v>160</v>
      </c>
      <c r="J80" s="213" t="s">
        <v>160</v>
      </c>
      <c r="K80" s="213" t="s">
        <v>160</v>
      </c>
      <c r="L80" s="213" t="s">
        <v>160</v>
      </c>
      <c r="M80" s="213" t="s">
        <v>160</v>
      </c>
      <c r="N80" s="214">
        <v>50.0</v>
      </c>
      <c r="O80" s="214">
        <f t="shared" si="3"/>
        <v>20</v>
      </c>
      <c r="P80" s="215">
        <f t="shared" si="43"/>
        <v>0</v>
      </c>
      <c r="Q80" s="215"/>
      <c r="R80" s="215"/>
      <c r="S80" s="215"/>
      <c r="T80" s="215"/>
      <c r="U80" s="215"/>
      <c r="V80" s="214"/>
      <c r="W80" s="215">
        <f t="shared" si="42"/>
        <v>0</v>
      </c>
      <c r="X80" s="220"/>
    </row>
    <row r="81" ht="15.75" customHeight="1">
      <c r="A81" s="192">
        <v>5.0</v>
      </c>
      <c r="B81" s="224">
        <f t="shared" si="6"/>
        <v>43696</v>
      </c>
      <c r="C81" s="203" t="str">
        <f>'Tube wts'!C81</f>
        <v>M_8_0</v>
      </c>
      <c r="D81" s="203">
        <f>'Tube wts'!D81</f>
        <v>0.983</v>
      </c>
      <c r="E81" s="203">
        <f>'Tube wts'!E81</f>
        <v>0.9987</v>
      </c>
      <c r="F81" s="204">
        <f t="shared" si="38"/>
        <v>0.0157</v>
      </c>
      <c r="G81" s="204">
        <f t="shared" si="39"/>
        <v>141.3</v>
      </c>
      <c r="H81" s="247">
        <v>0.0</v>
      </c>
      <c r="I81" s="247">
        <v>0.0</v>
      </c>
      <c r="J81" s="247">
        <v>0.0</v>
      </c>
      <c r="K81" s="217" t="s">
        <v>160</v>
      </c>
      <c r="L81" s="217" t="s">
        <v>160</v>
      </c>
      <c r="M81" s="217" t="s">
        <v>160</v>
      </c>
      <c r="N81" s="218">
        <v>50.0</v>
      </c>
      <c r="O81" s="218">
        <f t="shared" si="3"/>
        <v>20</v>
      </c>
      <c r="P81" s="215">
        <f t="shared" si="43"/>
        <v>0</v>
      </c>
      <c r="Q81" s="206">
        <f t="shared" ref="Q81:Q87" si="44">O81 * (1/10^-2) *I81</f>
        <v>0</v>
      </c>
      <c r="R81" s="206">
        <f t="shared" ref="R81:R88" si="45">O81 * (1/10^-3) *J81</f>
        <v>0</v>
      </c>
      <c r="S81" s="206"/>
      <c r="T81" s="206"/>
      <c r="U81" s="206"/>
      <c r="V81" s="218"/>
      <c r="W81" s="206">
        <f t="shared" si="42"/>
        <v>0</v>
      </c>
      <c r="X81" s="209"/>
    </row>
    <row r="82" ht="15.75" customHeight="1">
      <c r="A82" s="192">
        <v>5.0</v>
      </c>
      <c r="B82" s="224">
        <f t="shared" si="6"/>
        <v>43696</v>
      </c>
      <c r="C82" s="203" t="str">
        <f>'Tube wts'!C82</f>
        <v>M_8_LR</v>
      </c>
      <c r="D82" s="203">
        <f>'Tube wts'!D82</f>
        <v>0.9786</v>
      </c>
      <c r="E82" s="203">
        <f>'Tube wts'!E82</f>
        <v>0.9886</v>
      </c>
      <c r="F82" s="204">
        <f t="shared" si="38"/>
        <v>0.01</v>
      </c>
      <c r="G82" s="204">
        <f t="shared" si="39"/>
        <v>90</v>
      </c>
      <c r="H82" s="245">
        <v>0.0</v>
      </c>
      <c r="I82" s="245">
        <v>0.0</v>
      </c>
      <c r="J82" s="245">
        <v>0.0</v>
      </c>
      <c r="K82" s="217" t="s">
        <v>160</v>
      </c>
      <c r="L82" s="217" t="s">
        <v>160</v>
      </c>
      <c r="M82" s="217" t="s">
        <v>160</v>
      </c>
      <c r="N82" s="218">
        <v>50.0</v>
      </c>
      <c r="O82" s="218">
        <f t="shared" si="3"/>
        <v>20</v>
      </c>
      <c r="P82" s="215">
        <f t="shared" si="43"/>
        <v>0</v>
      </c>
      <c r="Q82" s="206">
        <f t="shared" si="44"/>
        <v>0</v>
      </c>
      <c r="R82" s="206">
        <f t="shared" si="45"/>
        <v>0</v>
      </c>
      <c r="S82" s="206"/>
      <c r="T82" s="206"/>
      <c r="U82" s="206"/>
      <c r="V82" s="218"/>
      <c r="W82" s="206">
        <f t="shared" si="42"/>
        <v>0</v>
      </c>
      <c r="X82" s="209"/>
    </row>
    <row r="83" ht="15.75" customHeight="1">
      <c r="A83" s="154">
        <v>5.0</v>
      </c>
      <c r="B83" s="225">
        <f t="shared" si="6"/>
        <v>43696</v>
      </c>
      <c r="C83" s="211" t="str">
        <f>'Tube wts'!C83</f>
        <v>L_8_L</v>
      </c>
      <c r="D83" s="211">
        <f>'Tube wts'!D83</f>
        <v>0.9738</v>
      </c>
      <c r="E83" s="211">
        <f>'Tube wts'!E83</f>
        <v>1.0102</v>
      </c>
      <c r="F83" s="212">
        <f t="shared" si="38"/>
        <v>0.0364</v>
      </c>
      <c r="G83" s="212">
        <f t="shared" si="39"/>
        <v>327.6</v>
      </c>
      <c r="H83" s="246">
        <v>0.0</v>
      </c>
      <c r="I83" s="248">
        <v>0.0</v>
      </c>
      <c r="J83" s="248">
        <v>0.0</v>
      </c>
      <c r="K83" s="213" t="s">
        <v>160</v>
      </c>
      <c r="L83" s="213" t="s">
        <v>160</v>
      </c>
      <c r="M83" s="213" t="s">
        <v>160</v>
      </c>
      <c r="N83" s="214">
        <v>50.0</v>
      </c>
      <c r="O83" s="214">
        <f t="shared" si="3"/>
        <v>20</v>
      </c>
      <c r="P83" s="215">
        <f t="shared" si="43"/>
        <v>0</v>
      </c>
      <c r="Q83" s="206">
        <f t="shared" si="44"/>
        <v>0</v>
      </c>
      <c r="R83" s="206">
        <f t="shared" si="45"/>
        <v>0</v>
      </c>
      <c r="S83" s="215"/>
      <c r="T83" s="215"/>
      <c r="U83" s="215"/>
      <c r="V83" s="214"/>
      <c r="W83" s="215">
        <f t="shared" si="42"/>
        <v>0</v>
      </c>
      <c r="X83" s="220"/>
    </row>
    <row r="84" ht="15.75" customHeight="1">
      <c r="A84" s="154">
        <v>5.0</v>
      </c>
      <c r="B84" s="225">
        <f t="shared" si="6"/>
        <v>43696</v>
      </c>
      <c r="C84" s="211" t="str">
        <f>'Tube wts'!C84</f>
        <v>L_8_R</v>
      </c>
      <c r="D84" s="211">
        <f>'Tube wts'!D84</f>
        <v>0.9843</v>
      </c>
      <c r="E84" s="211">
        <f>'Tube wts'!E84</f>
        <v>1.0237</v>
      </c>
      <c r="F84" s="212">
        <f t="shared" si="38"/>
        <v>0.0394</v>
      </c>
      <c r="G84" s="212">
        <f t="shared" si="39"/>
        <v>354.6</v>
      </c>
      <c r="H84" s="246">
        <v>6.0</v>
      </c>
      <c r="I84" s="248">
        <v>3.0</v>
      </c>
      <c r="J84" s="248">
        <v>0.0</v>
      </c>
      <c r="K84" s="213" t="s">
        <v>160</v>
      </c>
      <c r="L84" s="213" t="s">
        <v>160</v>
      </c>
      <c r="M84" s="213" t="s">
        <v>160</v>
      </c>
      <c r="N84" s="214">
        <v>50.0</v>
      </c>
      <c r="O84" s="214">
        <f t="shared" si="3"/>
        <v>20</v>
      </c>
      <c r="P84" s="215">
        <f t="shared" si="43"/>
        <v>1200</v>
      </c>
      <c r="Q84" s="206">
        <f t="shared" si="44"/>
        <v>6000</v>
      </c>
      <c r="R84" s="206">
        <f t="shared" si="45"/>
        <v>0</v>
      </c>
      <c r="S84" s="215"/>
      <c r="T84" s="215"/>
      <c r="U84" s="215"/>
      <c r="V84" s="213" t="s">
        <v>271</v>
      </c>
      <c r="W84" s="215">
        <f>AVERAGE(P84:V84)</f>
        <v>2400</v>
      </c>
      <c r="X84" s="220"/>
    </row>
    <row r="85" ht="15.75" customHeight="1">
      <c r="A85" s="192">
        <v>5.0</v>
      </c>
      <c r="B85" s="224">
        <f t="shared" si="6"/>
        <v>43696</v>
      </c>
      <c r="C85" s="203" t="str">
        <f>'Tube wts'!C85</f>
        <v>-4_8_0</v>
      </c>
      <c r="D85" s="203">
        <f>'Tube wts'!D85</f>
        <v>0.9784</v>
      </c>
      <c r="E85" s="203">
        <f>'Tube wts'!E85</f>
        <v>1.0036</v>
      </c>
      <c r="F85" s="204">
        <f t="shared" si="38"/>
        <v>0.0252</v>
      </c>
      <c r="G85" s="204">
        <f t="shared" si="39"/>
        <v>226.8</v>
      </c>
      <c r="H85" s="217" t="s">
        <v>160</v>
      </c>
      <c r="I85" s="247">
        <v>79.0</v>
      </c>
      <c r="J85" s="247">
        <v>5.0</v>
      </c>
      <c r="K85" s="247">
        <v>1.0</v>
      </c>
      <c r="L85" s="217" t="s">
        <v>160</v>
      </c>
      <c r="M85" s="217" t="s">
        <v>160</v>
      </c>
      <c r="N85" s="218">
        <v>50.0</v>
      </c>
      <c r="O85" s="218">
        <f t="shared" si="3"/>
        <v>20</v>
      </c>
      <c r="P85" s="206"/>
      <c r="Q85" s="206">
        <f t="shared" si="44"/>
        <v>158000</v>
      </c>
      <c r="R85" s="206">
        <f t="shared" si="45"/>
        <v>100000</v>
      </c>
      <c r="S85" s="215">
        <f t="shared" ref="S85:S89" si="46">O85 * (1/10^-4) *K85</f>
        <v>200000</v>
      </c>
      <c r="T85" s="206"/>
      <c r="U85" s="206"/>
      <c r="V85" s="218"/>
      <c r="W85" s="206">
        <f t="shared" ref="W85:W89" si="47">AVERAGE(P85:U85)</f>
        <v>152666.6667</v>
      </c>
      <c r="X85" s="209"/>
    </row>
    <row r="86" ht="15.75" customHeight="1">
      <c r="A86" s="192">
        <v>5.0</v>
      </c>
      <c r="B86" s="224">
        <f t="shared" si="6"/>
        <v>43696</v>
      </c>
      <c r="C86" s="203" t="str">
        <f>'Tube wts'!C86</f>
        <v>-4_8_LR</v>
      </c>
      <c r="D86" s="203">
        <f>'Tube wts'!D86</f>
        <v>0.9809</v>
      </c>
      <c r="E86" s="203">
        <f>'Tube wts'!E86</f>
        <v>1.02</v>
      </c>
      <c r="F86" s="204">
        <f t="shared" si="38"/>
        <v>0.0391</v>
      </c>
      <c r="G86" s="204">
        <f t="shared" si="39"/>
        <v>351.9</v>
      </c>
      <c r="H86" s="217" t="s">
        <v>160</v>
      </c>
      <c r="I86" s="247">
        <v>151.0</v>
      </c>
      <c r="J86" s="247">
        <v>16.0</v>
      </c>
      <c r="K86" s="247">
        <v>4.0</v>
      </c>
      <c r="L86" s="217" t="s">
        <v>160</v>
      </c>
      <c r="M86" s="217" t="s">
        <v>160</v>
      </c>
      <c r="N86" s="218">
        <v>50.0</v>
      </c>
      <c r="O86" s="218">
        <f t="shared" si="3"/>
        <v>20</v>
      </c>
      <c r="P86" s="206"/>
      <c r="Q86" s="206">
        <f t="shared" si="44"/>
        <v>302000</v>
      </c>
      <c r="R86" s="206">
        <f t="shared" si="45"/>
        <v>320000</v>
      </c>
      <c r="S86" s="215">
        <f t="shared" si="46"/>
        <v>800000</v>
      </c>
      <c r="T86" s="206"/>
      <c r="U86" s="206"/>
      <c r="V86" s="218"/>
      <c r="W86" s="206">
        <f t="shared" si="47"/>
        <v>474000</v>
      </c>
      <c r="X86" s="209"/>
    </row>
    <row r="87" ht="15.75" customHeight="1">
      <c r="A87" s="154">
        <v>5.0</v>
      </c>
      <c r="B87" s="225">
        <f t="shared" si="6"/>
        <v>43696</v>
      </c>
      <c r="C87" s="211" t="str">
        <f>'Tube wts'!C87</f>
        <v>-5_8_L</v>
      </c>
      <c r="D87" s="211">
        <f>'Tube wts'!D87</f>
        <v>0.9832</v>
      </c>
      <c r="E87" s="211">
        <f>'Tube wts'!E87</f>
        <v>1.0106</v>
      </c>
      <c r="F87" s="212">
        <f t="shared" si="38"/>
        <v>0.0274</v>
      </c>
      <c r="G87" s="212">
        <f t="shared" si="39"/>
        <v>246.6</v>
      </c>
      <c r="H87" s="213" t="s">
        <v>160</v>
      </c>
      <c r="I87" s="248">
        <v>595.0</v>
      </c>
      <c r="J87" s="248">
        <v>74.0</v>
      </c>
      <c r="K87" s="248">
        <v>11.0</v>
      </c>
      <c r="L87" s="213" t="s">
        <v>160</v>
      </c>
      <c r="M87" s="213" t="s">
        <v>160</v>
      </c>
      <c r="N87" s="214">
        <v>50.0</v>
      </c>
      <c r="O87" s="214">
        <f t="shared" si="3"/>
        <v>20</v>
      </c>
      <c r="P87" s="215"/>
      <c r="Q87" s="206">
        <f t="shared" si="44"/>
        <v>1190000</v>
      </c>
      <c r="R87" s="206">
        <f t="shared" si="45"/>
        <v>1480000</v>
      </c>
      <c r="S87" s="215">
        <f t="shared" si="46"/>
        <v>2200000</v>
      </c>
      <c r="T87" s="215"/>
      <c r="U87" s="215"/>
      <c r="V87" s="214"/>
      <c r="W87" s="215">
        <f t="shared" si="47"/>
        <v>1623333.333</v>
      </c>
      <c r="X87" s="220"/>
    </row>
    <row r="88" ht="15.75" customHeight="1">
      <c r="A88" s="154">
        <v>5.0</v>
      </c>
      <c r="B88" s="225">
        <f t="shared" si="6"/>
        <v>43696</v>
      </c>
      <c r="C88" s="211" t="str">
        <f>'Tube wts'!C88</f>
        <v>-5_8_R</v>
      </c>
      <c r="D88" s="211">
        <f>'Tube wts'!D88</f>
        <v>0.9882</v>
      </c>
      <c r="E88" s="211">
        <f>'Tube wts'!E88</f>
        <v>1.009</v>
      </c>
      <c r="F88" s="212">
        <f t="shared" si="38"/>
        <v>0.0208</v>
      </c>
      <c r="G88" s="212">
        <f t="shared" si="39"/>
        <v>187.2</v>
      </c>
      <c r="H88" s="213" t="s">
        <v>160</v>
      </c>
      <c r="I88" s="248" t="s">
        <v>174</v>
      </c>
      <c r="J88" s="248">
        <v>74.0</v>
      </c>
      <c r="K88" s="248">
        <v>13.0</v>
      </c>
      <c r="L88" s="213" t="s">
        <v>160</v>
      </c>
      <c r="M88" s="213" t="s">
        <v>160</v>
      </c>
      <c r="N88" s="214">
        <v>50.0</v>
      </c>
      <c r="O88" s="214">
        <f t="shared" si="3"/>
        <v>20</v>
      </c>
      <c r="P88" s="215"/>
      <c r="Q88" s="206"/>
      <c r="R88" s="206">
        <f t="shared" si="45"/>
        <v>1480000</v>
      </c>
      <c r="S88" s="215">
        <f t="shared" si="46"/>
        <v>2600000</v>
      </c>
      <c r="T88" s="215"/>
      <c r="U88" s="215"/>
      <c r="V88" s="214"/>
      <c r="W88" s="215">
        <f t="shared" si="47"/>
        <v>2040000</v>
      </c>
      <c r="X88" s="220"/>
    </row>
    <row r="89" ht="15.75" customHeight="1">
      <c r="A89" s="192">
        <v>5.0</v>
      </c>
      <c r="B89" s="224">
        <f t="shared" si="6"/>
        <v>43696</v>
      </c>
      <c r="C89" s="203" t="str">
        <f>'Tube wts'!C89</f>
        <v>-6_8_0</v>
      </c>
      <c r="D89" s="211">
        <f>'Tube wts'!D89</f>
        <v>0.978</v>
      </c>
      <c r="E89" s="203">
        <f>'Tube wts'!E89</f>
        <v>1.0291</v>
      </c>
      <c r="F89" s="204">
        <f t="shared" si="38"/>
        <v>0.0511</v>
      </c>
      <c r="G89" s="204">
        <f t="shared" si="39"/>
        <v>459.9</v>
      </c>
      <c r="H89" s="217" t="s">
        <v>160</v>
      </c>
      <c r="I89" s="217" t="s">
        <v>160</v>
      </c>
      <c r="J89" s="217" t="s">
        <v>160</v>
      </c>
      <c r="K89" s="247">
        <v>226.0</v>
      </c>
      <c r="L89" s="247">
        <v>40.0</v>
      </c>
      <c r="M89" s="217" t="s">
        <v>160</v>
      </c>
      <c r="N89" s="218">
        <v>50.0</v>
      </c>
      <c r="O89" s="218">
        <f t="shared" si="3"/>
        <v>20</v>
      </c>
      <c r="P89" s="206"/>
      <c r="Q89" s="206"/>
      <c r="R89" s="206"/>
      <c r="S89" s="215">
        <f t="shared" si="46"/>
        <v>45200000</v>
      </c>
      <c r="T89" s="206">
        <f>O89 * (1/10^-5) *L89</f>
        <v>80000000</v>
      </c>
      <c r="U89" s="206"/>
      <c r="V89" s="218"/>
      <c r="W89" s="206">
        <f t="shared" si="47"/>
        <v>62600000</v>
      </c>
      <c r="X89" s="209"/>
    </row>
    <row r="90" ht="15.75" customHeight="1">
      <c r="A90" s="192">
        <v>5.0</v>
      </c>
      <c r="B90" s="224">
        <f t="shared" si="6"/>
        <v>43696</v>
      </c>
      <c r="C90" s="203" t="str">
        <f>'Tube wts'!C90</f>
        <v>-6_8_L</v>
      </c>
      <c r="D90" s="211">
        <f>'Tube wts'!D90</f>
        <v>0.9869</v>
      </c>
      <c r="E90" s="99" t="s">
        <v>122</v>
      </c>
      <c r="F90" s="99" t="s">
        <v>122</v>
      </c>
      <c r="G90" s="99" t="s">
        <v>122</v>
      </c>
      <c r="H90" s="99" t="s">
        <v>122</v>
      </c>
      <c r="I90" s="99" t="s">
        <v>122</v>
      </c>
      <c r="J90" s="99" t="s">
        <v>122</v>
      </c>
      <c r="K90" s="99" t="s">
        <v>122</v>
      </c>
      <c r="L90" s="99" t="s">
        <v>122</v>
      </c>
      <c r="M90" s="99" t="s">
        <v>122</v>
      </c>
      <c r="N90" s="218">
        <v>50.0</v>
      </c>
      <c r="O90" s="218">
        <f t="shared" si="3"/>
        <v>20</v>
      </c>
      <c r="P90" s="206"/>
      <c r="Q90" s="206"/>
      <c r="R90" s="206"/>
      <c r="S90" s="206"/>
      <c r="T90" s="206"/>
      <c r="U90" s="206"/>
      <c r="V90" s="218"/>
      <c r="W90" s="242" t="s">
        <v>122</v>
      </c>
      <c r="X90" s="209"/>
    </row>
    <row r="91" ht="15.75" customHeight="1">
      <c r="A91" s="154">
        <v>5.0</v>
      </c>
      <c r="B91" s="225">
        <f t="shared" si="6"/>
        <v>43696</v>
      </c>
      <c r="C91" s="211" t="str">
        <f>'Tube wts'!C91</f>
        <v>-6_8_R</v>
      </c>
      <c r="D91" s="211">
        <f>'Tube wts'!D91</f>
        <v>0.9906</v>
      </c>
      <c r="E91" s="211">
        <f>'Tube wts'!E91</f>
        <v>1.0084</v>
      </c>
      <c r="F91" s="212">
        <f t="shared" ref="F91:F104" si="48">E91-D91</f>
        <v>0.0178</v>
      </c>
      <c r="G91" s="212">
        <f t="shared" ref="G91:G104" si="49">F91*9000</f>
        <v>160.2</v>
      </c>
      <c r="H91" s="213" t="s">
        <v>160</v>
      </c>
      <c r="I91" s="213" t="s">
        <v>160</v>
      </c>
      <c r="J91" s="213" t="s">
        <v>160</v>
      </c>
      <c r="K91" s="248">
        <v>28.0</v>
      </c>
      <c r="L91" s="248">
        <v>2.0</v>
      </c>
      <c r="M91" s="213" t="s">
        <v>160</v>
      </c>
      <c r="N91" s="214">
        <v>50.0</v>
      </c>
      <c r="O91" s="214">
        <f t="shared" si="3"/>
        <v>20</v>
      </c>
      <c r="P91" s="236"/>
      <c r="Q91" s="236"/>
      <c r="R91" s="236"/>
      <c r="S91" s="215">
        <f t="shared" ref="S91:S93" si="50">O91 * (1/10^-4) *K91</f>
        <v>5600000</v>
      </c>
      <c r="T91" s="206">
        <f t="shared" ref="T91:T93" si="51">O91 * (1/10^-5) *L91</f>
        <v>4000000</v>
      </c>
      <c r="U91" s="215"/>
      <c r="V91" s="214"/>
      <c r="W91" s="215">
        <f t="shared" ref="W91:W98" si="52">AVERAGE(P91:U91)</f>
        <v>4800000</v>
      </c>
      <c r="X91" s="220"/>
    </row>
    <row r="92" ht="15.75" customHeight="1">
      <c r="A92" s="226">
        <v>6.0</v>
      </c>
      <c r="B92" s="221">
        <f t="shared" si="6"/>
        <v>43697</v>
      </c>
      <c r="C92" s="195" t="str">
        <f>'Tube wts'!C92</f>
        <v>NT_8_0</v>
      </c>
      <c r="D92" s="195">
        <f>'Tube wts'!D92</f>
        <v>0.9933</v>
      </c>
      <c r="E92" s="195">
        <f>'Tube wts'!E92</f>
        <v>1.0216</v>
      </c>
      <c r="F92" s="196">
        <f t="shared" si="48"/>
        <v>0.0283</v>
      </c>
      <c r="G92" s="196">
        <f t="shared" si="49"/>
        <v>254.7</v>
      </c>
      <c r="H92" s="222" t="s">
        <v>160</v>
      </c>
      <c r="I92" s="222" t="s">
        <v>160</v>
      </c>
      <c r="J92" s="222" t="s">
        <v>160</v>
      </c>
      <c r="K92" s="222">
        <v>126.0</v>
      </c>
      <c r="L92" s="222">
        <v>11.0</v>
      </c>
      <c r="M92" s="222" t="s">
        <v>160</v>
      </c>
      <c r="N92" s="223">
        <v>50.0</v>
      </c>
      <c r="O92" s="223">
        <f t="shared" si="3"/>
        <v>20</v>
      </c>
      <c r="P92" s="198"/>
      <c r="Q92" s="198"/>
      <c r="R92" s="198"/>
      <c r="S92" s="198">
        <f t="shared" si="50"/>
        <v>25200000</v>
      </c>
      <c r="T92" s="198">
        <f t="shared" si="51"/>
        <v>22000000</v>
      </c>
      <c r="U92" s="198"/>
      <c r="V92" s="223"/>
      <c r="W92" s="198">
        <f t="shared" si="52"/>
        <v>23600000</v>
      </c>
      <c r="X92" s="201"/>
    </row>
    <row r="93" ht="15.75" customHeight="1">
      <c r="A93" s="192">
        <v>6.0</v>
      </c>
      <c r="B93" s="224">
        <f t="shared" si="6"/>
        <v>43697</v>
      </c>
      <c r="C93" s="203" t="str">
        <f>'Tube wts'!C93</f>
        <v>NT_8_LR</v>
      </c>
      <c r="D93" s="203">
        <f>'Tube wts'!D93</f>
        <v>0.9706</v>
      </c>
      <c r="E93" s="203">
        <f>'Tube wts'!E93</f>
        <v>1.0116</v>
      </c>
      <c r="F93" s="204">
        <f t="shared" si="48"/>
        <v>0.041</v>
      </c>
      <c r="G93" s="204">
        <f t="shared" si="49"/>
        <v>369</v>
      </c>
      <c r="H93" s="217" t="s">
        <v>160</v>
      </c>
      <c r="I93" s="217" t="s">
        <v>160</v>
      </c>
      <c r="J93" s="217" t="s">
        <v>160</v>
      </c>
      <c r="K93" s="217">
        <v>127.0</v>
      </c>
      <c r="L93" s="217">
        <v>13.0</v>
      </c>
      <c r="M93" s="217" t="s">
        <v>160</v>
      </c>
      <c r="N93" s="218">
        <v>50.0</v>
      </c>
      <c r="O93" s="218">
        <f t="shared" si="3"/>
        <v>20</v>
      </c>
      <c r="P93" s="206"/>
      <c r="Q93" s="206"/>
      <c r="R93" s="206"/>
      <c r="S93" s="206">
        <f t="shared" si="50"/>
        <v>25400000</v>
      </c>
      <c r="T93" s="206">
        <f t="shared" si="51"/>
        <v>26000000</v>
      </c>
      <c r="U93" s="206"/>
      <c r="V93" s="218"/>
      <c r="W93" s="206">
        <f t="shared" si="52"/>
        <v>25700000</v>
      </c>
      <c r="X93" s="209"/>
    </row>
    <row r="94" ht="15.75" customHeight="1">
      <c r="A94" s="154">
        <v>6.0</v>
      </c>
      <c r="B94" s="225">
        <f t="shared" si="6"/>
        <v>43697</v>
      </c>
      <c r="C94" s="211" t="str">
        <f>'Tube wts'!C94</f>
        <v>F_8_L</v>
      </c>
      <c r="D94" s="211">
        <f>'Tube wts'!D94</f>
        <v>0.9818</v>
      </c>
      <c r="E94" s="211">
        <f>'Tube wts'!E94</f>
        <v>1.0126</v>
      </c>
      <c r="F94" s="212">
        <f t="shared" si="48"/>
        <v>0.0308</v>
      </c>
      <c r="G94" s="212">
        <f t="shared" si="49"/>
        <v>277.2</v>
      </c>
      <c r="H94" s="213">
        <v>0.0</v>
      </c>
      <c r="I94" s="213" t="s">
        <v>160</v>
      </c>
      <c r="J94" s="213" t="s">
        <v>160</v>
      </c>
      <c r="K94" s="213" t="s">
        <v>160</v>
      </c>
      <c r="L94" s="213" t="s">
        <v>160</v>
      </c>
      <c r="M94" s="213" t="s">
        <v>160</v>
      </c>
      <c r="N94" s="214">
        <v>50.0</v>
      </c>
      <c r="O94" s="214">
        <f t="shared" si="3"/>
        <v>20</v>
      </c>
      <c r="P94" s="215">
        <f t="shared" ref="P94:P99" si="53">O94 * (1/10^-1) *H94</f>
        <v>0</v>
      </c>
      <c r="Q94" s="215"/>
      <c r="R94" s="215"/>
      <c r="S94" s="215"/>
      <c r="T94" s="215"/>
      <c r="U94" s="215"/>
      <c r="V94" s="214"/>
      <c r="W94" s="215">
        <f t="shared" si="52"/>
        <v>0</v>
      </c>
      <c r="X94" s="220"/>
    </row>
    <row r="95" ht="15.75" customHeight="1">
      <c r="A95" s="154">
        <v>6.0</v>
      </c>
      <c r="B95" s="225">
        <f t="shared" si="6"/>
        <v>43697</v>
      </c>
      <c r="C95" s="211" t="str">
        <f>'Tube wts'!C95</f>
        <v>F_8_R</v>
      </c>
      <c r="D95" s="211">
        <f>'Tube wts'!D95</f>
        <v>0.9762</v>
      </c>
      <c r="E95" s="211">
        <f>'Tube wts'!E95</f>
        <v>1.013</v>
      </c>
      <c r="F95" s="212">
        <f t="shared" si="48"/>
        <v>0.0368</v>
      </c>
      <c r="G95" s="212">
        <f t="shared" si="49"/>
        <v>331.2</v>
      </c>
      <c r="H95" s="213">
        <v>0.0</v>
      </c>
      <c r="I95" s="213" t="s">
        <v>160</v>
      </c>
      <c r="J95" s="213" t="s">
        <v>160</v>
      </c>
      <c r="K95" s="213" t="s">
        <v>160</v>
      </c>
      <c r="L95" s="213" t="s">
        <v>160</v>
      </c>
      <c r="M95" s="213" t="s">
        <v>160</v>
      </c>
      <c r="N95" s="214">
        <v>50.0</v>
      </c>
      <c r="O95" s="214">
        <f t="shared" si="3"/>
        <v>20</v>
      </c>
      <c r="P95" s="215">
        <f t="shared" si="53"/>
        <v>0</v>
      </c>
      <c r="Q95" s="215"/>
      <c r="R95" s="215"/>
      <c r="S95" s="215"/>
      <c r="T95" s="215"/>
      <c r="U95" s="215"/>
      <c r="V95" s="214"/>
      <c r="W95" s="215">
        <f t="shared" si="52"/>
        <v>0</v>
      </c>
      <c r="X95" s="220"/>
    </row>
    <row r="96" ht="15.75" customHeight="1">
      <c r="A96" s="192">
        <v>6.0</v>
      </c>
      <c r="B96" s="224">
        <f t="shared" si="6"/>
        <v>43697</v>
      </c>
      <c r="C96" s="203" t="str">
        <f>'Tube wts'!C96</f>
        <v>M_8_0</v>
      </c>
      <c r="D96" s="203">
        <f>'Tube wts'!D96</f>
        <v>0.9698</v>
      </c>
      <c r="E96" s="203">
        <f>'Tube wts'!E96</f>
        <v>1.0151</v>
      </c>
      <c r="F96" s="204">
        <f t="shared" si="48"/>
        <v>0.0453</v>
      </c>
      <c r="G96" s="204">
        <f t="shared" si="49"/>
        <v>407.7</v>
      </c>
      <c r="H96" s="217">
        <v>0.0</v>
      </c>
      <c r="I96" s="217" t="s">
        <v>160</v>
      </c>
      <c r="J96" s="217" t="s">
        <v>160</v>
      </c>
      <c r="K96" s="217" t="s">
        <v>160</v>
      </c>
      <c r="L96" s="217" t="s">
        <v>160</v>
      </c>
      <c r="M96" s="217" t="s">
        <v>160</v>
      </c>
      <c r="N96" s="218">
        <v>50.0</v>
      </c>
      <c r="O96" s="218">
        <f t="shared" si="3"/>
        <v>20</v>
      </c>
      <c r="P96" s="206">
        <f t="shared" si="53"/>
        <v>0</v>
      </c>
      <c r="Q96" s="206"/>
      <c r="R96" s="206"/>
      <c r="S96" s="206"/>
      <c r="T96" s="206"/>
      <c r="U96" s="206"/>
      <c r="V96" s="218"/>
      <c r="W96" s="206">
        <f t="shared" si="52"/>
        <v>0</v>
      </c>
      <c r="X96" s="209"/>
    </row>
    <row r="97" ht="15.75" customHeight="1">
      <c r="A97" s="192">
        <v>6.0</v>
      </c>
      <c r="B97" s="224">
        <f t="shared" si="6"/>
        <v>43697</v>
      </c>
      <c r="C97" s="203" t="str">
        <f>'Tube wts'!C97</f>
        <v>M_8_LR</v>
      </c>
      <c r="D97" s="203">
        <f>'Tube wts'!D97</f>
        <v>0.9806</v>
      </c>
      <c r="E97" s="203">
        <f>'Tube wts'!E97</f>
        <v>1.0049</v>
      </c>
      <c r="F97" s="204">
        <f t="shared" si="48"/>
        <v>0.0243</v>
      </c>
      <c r="G97" s="204">
        <f t="shared" si="49"/>
        <v>218.7</v>
      </c>
      <c r="H97" s="217">
        <v>0.0</v>
      </c>
      <c r="I97" s="217" t="s">
        <v>160</v>
      </c>
      <c r="J97" s="217" t="s">
        <v>160</v>
      </c>
      <c r="K97" s="217" t="s">
        <v>160</v>
      </c>
      <c r="L97" s="217" t="s">
        <v>160</v>
      </c>
      <c r="M97" s="217" t="s">
        <v>160</v>
      </c>
      <c r="N97" s="218">
        <v>50.0</v>
      </c>
      <c r="O97" s="218">
        <f t="shared" si="3"/>
        <v>20</v>
      </c>
      <c r="P97" s="206">
        <f t="shared" si="53"/>
        <v>0</v>
      </c>
      <c r="Q97" s="206"/>
      <c r="R97" s="206"/>
      <c r="S97" s="206"/>
      <c r="T97" s="206"/>
      <c r="U97" s="206"/>
      <c r="V97" s="218"/>
      <c r="W97" s="206">
        <f t="shared" si="52"/>
        <v>0</v>
      </c>
      <c r="X97" s="209"/>
    </row>
    <row r="98" ht="15.75" customHeight="1">
      <c r="A98" s="154">
        <v>6.0</v>
      </c>
      <c r="B98" s="225">
        <f t="shared" si="6"/>
        <v>43697</v>
      </c>
      <c r="C98" s="211" t="str">
        <f>'Tube wts'!C98</f>
        <v>L_8_L</v>
      </c>
      <c r="D98" s="211">
        <f>'Tube wts'!D98</f>
        <v>0.9895</v>
      </c>
      <c r="E98" s="211">
        <f>'Tube wts'!E98</f>
        <v>1</v>
      </c>
      <c r="F98" s="212">
        <f t="shared" si="48"/>
        <v>0.0105</v>
      </c>
      <c r="G98" s="212">
        <f t="shared" si="49"/>
        <v>94.5</v>
      </c>
      <c r="H98" s="213">
        <v>0.0</v>
      </c>
      <c r="I98" s="213" t="s">
        <v>160</v>
      </c>
      <c r="J98" s="213" t="s">
        <v>160</v>
      </c>
      <c r="K98" s="213" t="s">
        <v>160</v>
      </c>
      <c r="L98" s="213" t="s">
        <v>160</v>
      </c>
      <c r="M98" s="213" t="s">
        <v>160</v>
      </c>
      <c r="N98" s="214">
        <v>50.0</v>
      </c>
      <c r="O98" s="214">
        <f t="shared" si="3"/>
        <v>20</v>
      </c>
      <c r="P98" s="215">
        <f t="shared" si="53"/>
        <v>0</v>
      </c>
      <c r="Q98" s="215"/>
      <c r="R98" s="215"/>
      <c r="S98" s="215"/>
      <c r="T98" s="215"/>
      <c r="U98" s="215"/>
      <c r="V98" s="214"/>
      <c r="W98" s="215">
        <f t="shared" si="52"/>
        <v>0</v>
      </c>
      <c r="X98" s="220"/>
    </row>
    <row r="99" ht="15.75" customHeight="1">
      <c r="A99" s="154">
        <v>6.0</v>
      </c>
      <c r="B99" s="225">
        <f t="shared" si="6"/>
        <v>43697</v>
      </c>
      <c r="C99" s="211" t="str">
        <f>'Tube wts'!C99</f>
        <v>L_8_R</v>
      </c>
      <c r="D99" s="211">
        <f>'Tube wts'!D99</f>
        <v>0.9822</v>
      </c>
      <c r="E99" s="211">
        <f>'Tube wts'!E99</f>
        <v>1.0201</v>
      </c>
      <c r="F99" s="212">
        <f t="shared" si="48"/>
        <v>0.0379</v>
      </c>
      <c r="G99" s="212">
        <f t="shared" si="49"/>
        <v>341.1</v>
      </c>
      <c r="H99" s="213">
        <v>1.0</v>
      </c>
      <c r="I99" s="213" t="s">
        <v>160</v>
      </c>
      <c r="J99" s="213" t="s">
        <v>160</v>
      </c>
      <c r="K99" s="213" t="s">
        <v>160</v>
      </c>
      <c r="L99" s="213" t="s">
        <v>160</v>
      </c>
      <c r="M99" s="213" t="s">
        <v>160</v>
      </c>
      <c r="N99" s="214">
        <v>50.0</v>
      </c>
      <c r="O99" s="214">
        <f t="shared" si="3"/>
        <v>20</v>
      </c>
      <c r="P99" s="215">
        <f t="shared" si="53"/>
        <v>200</v>
      </c>
      <c r="Q99" s="215"/>
      <c r="R99" s="215"/>
      <c r="S99" s="215"/>
      <c r="T99" s="215"/>
      <c r="U99" s="215"/>
      <c r="V99" s="213" t="s">
        <v>272</v>
      </c>
      <c r="W99" s="215">
        <f>AVERAGE(P99:V99)</f>
        <v>200</v>
      </c>
      <c r="X99" s="220"/>
    </row>
    <row r="100" ht="15.75" customHeight="1">
      <c r="A100" s="192">
        <v>6.0</v>
      </c>
      <c r="B100" s="224">
        <f t="shared" si="6"/>
        <v>43697</v>
      </c>
      <c r="C100" s="203" t="str">
        <f>'Tube wts'!C100</f>
        <v>-4_8_0</v>
      </c>
      <c r="D100" s="203">
        <f>'Tube wts'!D100</f>
        <v>0.9835</v>
      </c>
      <c r="E100" s="203">
        <f>'Tube wts'!E100</f>
        <v>1.0059</v>
      </c>
      <c r="F100" s="204">
        <f t="shared" si="48"/>
        <v>0.0224</v>
      </c>
      <c r="G100" s="204">
        <f t="shared" si="49"/>
        <v>201.6</v>
      </c>
      <c r="H100" s="217" t="s">
        <v>174</v>
      </c>
      <c r="I100" s="217">
        <v>102.0</v>
      </c>
      <c r="J100" s="217">
        <v>10.0</v>
      </c>
      <c r="K100" s="217" t="s">
        <v>160</v>
      </c>
      <c r="L100" s="217" t="s">
        <v>160</v>
      </c>
      <c r="M100" s="217" t="s">
        <v>160</v>
      </c>
      <c r="N100" s="218">
        <v>50.0</v>
      </c>
      <c r="O100" s="218">
        <f t="shared" si="3"/>
        <v>20</v>
      </c>
      <c r="P100" s="206"/>
      <c r="Q100" s="206">
        <f t="shared" ref="Q100:Q103" si="54">O100 * (1/10^-2) *I100</f>
        <v>204000</v>
      </c>
      <c r="R100" s="206">
        <f t="shared" ref="R100:R103" si="55">O100 * (1/10^-3) *J100</f>
        <v>200000</v>
      </c>
      <c r="S100" s="206"/>
      <c r="T100" s="206"/>
      <c r="U100" s="206"/>
      <c r="V100" s="218"/>
      <c r="W100" s="206">
        <f t="shared" ref="W100:W104" si="56">AVERAGE(P100:U100)</f>
        <v>202000</v>
      </c>
      <c r="X100" s="209"/>
    </row>
    <row r="101" ht="15.75" customHeight="1">
      <c r="A101" s="192">
        <v>6.0</v>
      </c>
      <c r="B101" s="224">
        <f t="shared" si="6"/>
        <v>43697</v>
      </c>
      <c r="C101" s="203" t="str">
        <f>'Tube wts'!C101</f>
        <v>-4_8_LR</v>
      </c>
      <c r="D101" s="203">
        <f>'Tube wts'!D101</f>
        <v>0.9844</v>
      </c>
      <c r="E101" s="203">
        <f>'Tube wts'!E101</f>
        <v>1.0169</v>
      </c>
      <c r="F101" s="204">
        <f t="shared" si="48"/>
        <v>0.0325</v>
      </c>
      <c r="G101" s="204">
        <f t="shared" si="49"/>
        <v>292.5</v>
      </c>
      <c r="H101" s="217" t="s">
        <v>174</v>
      </c>
      <c r="I101" s="217">
        <v>41.0</v>
      </c>
      <c r="J101" s="217">
        <v>4.0</v>
      </c>
      <c r="K101" s="217" t="s">
        <v>160</v>
      </c>
      <c r="L101" s="217" t="s">
        <v>160</v>
      </c>
      <c r="M101" s="217" t="s">
        <v>160</v>
      </c>
      <c r="N101" s="218">
        <v>50.0</v>
      </c>
      <c r="O101" s="218">
        <f t="shared" si="3"/>
        <v>20</v>
      </c>
      <c r="P101" s="206"/>
      <c r="Q101" s="206">
        <f t="shared" si="54"/>
        <v>82000</v>
      </c>
      <c r="R101" s="206">
        <f t="shared" si="55"/>
        <v>80000</v>
      </c>
      <c r="S101" s="206"/>
      <c r="T101" s="206"/>
      <c r="U101" s="206"/>
      <c r="V101" s="218"/>
      <c r="W101" s="206">
        <f t="shared" si="56"/>
        <v>81000</v>
      </c>
      <c r="X101" s="209"/>
    </row>
    <row r="102" ht="15.75" customHeight="1">
      <c r="A102" s="154">
        <v>6.0</v>
      </c>
      <c r="B102" s="225">
        <f t="shared" si="6"/>
        <v>43697</v>
      </c>
      <c r="C102" s="211" t="str">
        <f>'Tube wts'!C102</f>
        <v>-5_8_L</v>
      </c>
      <c r="D102" s="211">
        <f>'Tube wts'!D102</f>
        <v>0.9803</v>
      </c>
      <c r="E102" s="211">
        <f>'Tube wts'!E102</f>
        <v>1.0069</v>
      </c>
      <c r="F102" s="212">
        <f t="shared" si="48"/>
        <v>0.0266</v>
      </c>
      <c r="G102" s="212">
        <f t="shared" si="49"/>
        <v>239.4</v>
      </c>
      <c r="H102" s="213" t="s">
        <v>160</v>
      </c>
      <c r="I102" s="213">
        <v>490.0</v>
      </c>
      <c r="J102" s="213">
        <v>70.0</v>
      </c>
      <c r="K102" s="213">
        <v>7.0</v>
      </c>
      <c r="L102" s="213" t="s">
        <v>160</v>
      </c>
      <c r="M102" s="213" t="s">
        <v>160</v>
      </c>
      <c r="N102" s="214">
        <v>50.0</v>
      </c>
      <c r="O102" s="214">
        <f t="shared" si="3"/>
        <v>20</v>
      </c>
      <c r="P102" s="215"/>
      <c r="Q102" s="215">
        <f t="shared" si="54"/>
        <v>980000</v>
      </c>
      <c r="R102" s="215">
        <f t="shared" si="55"/>
        <v>1400000</v>
      </c>
      <c r="S102" s="215">
        <f t="shared" ref="S102:S104" si="57">O102 * (1/10^-4) *K102</f>
        <v>1400000</v>
      </c>
      <c r="T102" s="215"/>
      <c r="U102" s="215"/>
      <c r="V102" s="214"/>
      <c r="W102" s="215">
        <f t="shared" si="56"/>
        <v>1260000</v>
      </c>
      <c r="X102" s="220"/>
    </row>
    <row r="103" ht="15.75" customHeight="1">
      <c r="A103" s="154">
        <v>6.0</v>
      </c>
      <c r="B103" s="225">
        <f t="shared" si="6"/>
        <v>43697</v>
      </c>
      <c r="C103" s="211" t="str">
        <f>'Tube wts'!C103</f>
        <v>-5_8_R</v>
      </c>
      <c r="D103" s="211">
        <f>'Tube wts'!D103</f>
        <v>0.9764</v>
      </c>
      <c r="E103" s="211">
        <f>'Tube wts'!E103</f>
        <v>0.9958</v>
      </c>
      <c r="F103" s="212">
        <f t="shared" si="48"/>
        <v>0.0194</v>
      </c>
      <c r="G103" s="212">
        <f t="shared" si="49"/>
        <v>174.6</v>
      </c>
      <c r="H103" s="213" t="s">
        <v>160</v>
      </c>
      <c r="I103" s="213">
        <v>162.0</v>
      </c>
      <c r="J103" s="213">
        <v>16.0</v>
      </c>
      <c r="K103" s="213">
        <v>2.0</v>
      </c>
      <c r="L103" s="213" t="s">
        <v>160</v>
      </c>
      <c r="M103" s="213" t="s">
        <v>160</v>
      </c>
      <c r="N103" s="214">
        <v>50.0</v>
      </c>
      <c r="O103" s="214">
        <f t="shared" si="3"/>
        <v>20</v>
      </c>
      <c r="P103" s="215"/>
      <c r="Q103" s="215">
        <f t="shared" si="54"/>
        <v>324000</v>
      </c>
      <c r="R103" s="215">
        <f t="shared" si="55"/>
        <v>320000</v>
      </c>
      <c r="S103" s="215">
        <f t="shared" si="57"/>
        <v>400000</v>
      </c>
      <c r="T103" s="215"/>
      <c r="U103" s="215"/>
      <c r="V103" s="214"/>
      <c r="W103" s="215">
        <f t="shared" si="56"/>
        <v>348000</v>
      </c>
      <c r="X103" s="220"/>
    </row>
    <row r="104" ht="15.75" customHeight="1">
      <c r="A104" s="192">
        <v>6.0</v>
      </c>
      <c r="B104" s="224">
        <f t="shared" si="6"/>
        <v>43697</v>
      </c>
      <c r="C104" s="203" t="str">
        <f>'Tube wts'!C104</f>
        <v>-6_8_0</v>
      </c>
      <c r="D104" s="203">
        <f>'Tube wts'!D104</f>
        <v>0.976</v>
      </c>
      <c r="E104" s="203">
        <f>'Tube wts'!E104</f>
        <v>0.9876</v>
      </c>
      <c r="F104" s="204">
        <f t="shared" si="48"/>
        <v>0.0116</v>
      </c>
      <c r="G104" s="204">
        <f t="shared" si="49"/>
        <v>104.4</v>
      </c>
      <c r="H104" s="217" t="s">
        <v>160</v>
      </c>
      <c r="I104" s="217" t="s">
        <v>160</v>
      </c>
      <c r="J104" s="217" t="s">
        <v>160</v>
      </c>
      <c r="K104" s="217">
        <v>78.0</v>
      </c>
      <c r="L104" s="217">
        <v>13.0</v>
      </c>
      <c r="M104" s="217" t="s">
        <v>160</v>
      </c>
      <c r="N104" s="218">
        <v>50.0</v>
      </c>
      <c r="O104" s="218">
        <f t="shared" si="3"/>
        <v>20</v>
      </c>
      <c r="P104" s="206"/>
      <c r="Q104" s="206"/>
      <c r="R104" s="206"/>
      <c r="S104" s="206">
        <f t="shared" si="57"/>
        <v>15600000</v>
      </c>
      <c r="T104" s="206">
        <f>O104 * (1/10^-5) *L104</f>
        <v>26000000</v>
      </c>
      <c r="U104" s="206"/>
      <c r="V104" s="218"/>
      <c r="W104" s="206">
        <f t="shared" si="56"/>
        <v>20800000</v>
      </c>
      <c r="X104" s="209"/>
    </row>
    <row r="105" ht="15.75" customHeight="1">
      <c r="A105" s="192">
        <v>6.0</v>
      </c>
      <c r="B105" s="224">
        <f t="shared" si="6"/>
        <v>43697</v>
      </c>
      <c r="C105" s="203" t="str">
        <f>'Tube wts'!C105</f>
        <v>-6_8_L</v>
      </c>
      <c r="D105" s="203" t="str">
        <f>'Tube wts'!D105</f>
        <v>NA</v>
      </c>
      <c r="E105" s="203" t="str">
        <f>'Tube wts'!E105</f>
        <v>NA</v>
      </c>
      <c r="F105" s="249" t="s">
        <v>122</v>
      </c>
      <c r="G105" s="249" t="s">
        <v>122</v>
      </c>
      <c r="H105" s="217" t="s">
        <v>122</v>
      </c>
      <c r="I105" s="217" t="s">
        <v>122</v>
      </c>
      <c r="J105" s="217" t="s">
        <v>122</v>
      </c>
      <c r="K105" s="217" t="s">
        <v>122</v>
      </c>
      <c r="L105" s="217" t="s">
        <v>122</v>
      </c>
      <c r="M105" s="217" t="s">
        <v>122</v>
      </c>
      <c r="N105" s="218">
        <v>50.0</v>
      </c>
      <c r="O105" s="218">
        <f t="shared" si="3"/>
        <v>20</v>
      </c>
      <c r="P105" s="206"/>
      <c r="Q105" s="206"/>
      <c r="R105" s="206"/>
      <c r="S105" s="206"/>
      <c r="T105" s="206"/>
      <c r="U105" s="206"/>
      <c r="V105" s="218"/>
      <c r="W105" s="242" t="s">
        <v>122</v>
      </c>
      <c r="X105" s="209"/>
    </row>
    <row r="106" ht="15.75" customHeight="1">
      <c r="A106" s="230">
        <v>6.0</v>
      </c>
      <c r="B106" s="231">
        <f t="shared" si="6"/>
        <v>43697</v>
      </c>
      <c r="C106" s="232" t="str">
        <f>'Tube wts'!C106</f>
        <v>-6_8_R</v>
      </c>
      <c r="D106" s="232">
        <f>'Tube wts'!D106</f>
        <v>0.9885</v>
      </c>
      <c r="E106" s="232">
        <f>'Tube wts'!E106</f>
        <v>1.0118</v>
      </c>
      <c r="F106" s="233">
        <f t="shared" ref="F106:F119" si="58">E106-D106</f>
        <v>0.0233</v>
      </c>
      <c r="G106" s="233">
        <f t="shared" ref="G106:G119" si="59">F106*9000</f>
        <v>209.7</v>
      </c>
      <c r="H106" s="234" t="s">
        <v>160</v>
      </c>
      <c r="I106" s="234" t="s">
        <v>160</v>
      </c>
      <c r="J106" s="234">
        <v>207.0</v>
      </c>
      <c r="K106" s="234">
        <v>23.0</v>
      </c>
      <c r="L106" s="234">
        <v>8.0</v>
      </c>
      <c r="M106" s="234" t="s">
        <v>160</v>
      </c>
      <c r="N106" s="235">
        <v>50.0</v>
      </c>
      <c r="O106" s="235">
        <f t="shared" si="3"/>
        <v>20</v>
      </c>
      <c r="P106" s="236"/>
      <c r="Q106" s="236"/>
      <c r="R106" s="236">
        <f>O106 * (1/10^-3) *J106</f>
        <v>4140000</v>
      </c>
      <c r="S106" s="236">
        <f t="shared" ref="S106:S108" si="60">O106 * (1/10^-4) *K106</f>
        <v>4600000</v>
      </c>
      <c r="T106" s="206">
        <f t="shared" ref="T106:T108" si="61">O106 * (1/10^-5) *L106</f>
        <v>16000000</v>
      </c>
      <c r="U106" s="236"/>
      <c r="V106" s="235"/>
      <c r="W106" s="236">
        <f t="shared" ref="W106:W108" si="62">AVERAGE(P106:U106)</f>
        <v>8246666.667</v>
      </c>
      <c r="X106" s="220"/>
    </row>
    <row r="107" ht="15.75" customHeight="1">
      <c r="A107" s="226">
        <v>7.0</v>
      </c>
      <c r="B107" s="221">
        <f t="shared" si="6"/>
        <v>43698</v>
      </c>
      <c r="C107" s="195" t="str">
        <f>'Tube wts'!C107</f>
        <v>NT_8_0</v>
      </c>
      <c r="D107" s="195">
        <f>'Tube wts'!D107</f>
        <v>0.9834</v>
      </c>
      <c r="E107" s="195">
        <f>'Tube wts'!E107</f>
        <v>1.0206</v>
      </c>
      <c r="F107" s="196">
        <f t="shared" si="58"/>
        <v>0.0372</v>
      </c>
      <c r="G107" s="196">
        <f t="shared" si="59"/>
        <v>334.8</v>
      </c>
      <c r="H107" s="222" t="s">
        <v>160</v>
      </c>
      <c r="I107" s="222" t="s">
        <v>160</v>
      </c>
      <c r="J107" s="222" t="s">
        <v>160</v>
      </c>
      <c r="K107" s="222">
        <v>146.0</v>
      </c>
      <c r="L107" s="222">
        <v>10.0</v>
      </c>
      <c r="M107" s="222" t="s">
        <v>160</v>
      </c>
      <c r="N107" s="223">
        <v>50.0</v>
      </c>
      <c r="O107" s="223">
        <f t="shared" si="3"/>
        <v>20</v>
      </c>
      <c r="P107" s="198"/>
      <c r="Q107" s="198"/>
      <c r="R107" s="198"/>
      <c r="S107" s="198">
        <f t="shared" si="60"/>
        <v>29200000</v>
      </c>
      <c r="T107" s="198">
        <f t="shared" si="61"/>
        <v>20000000</v>
      </c>
      <c r="U107" s="198"/>
      <c r="V107" s="223"/>
      <c r="W107" s="198">
        <f t="shared" si="62"/>
        <v>24600000</v>
      </c>
      <c r="X107" s="201"/>
    </row>
    <row r="108" ht="15.75" customHeight="1">
      <c r="A108" s="192">
        <v>7.0</v>
      </c>
      <c r="B108" s="224">
        <f t="shared" si="6"/>
        <v>43698</v>
      </c>
      <c r="C108" s="203" t="str">
        <f>'Tube wts'!C108</f>
        <v>NT_8_LR</v>
      </c>
      <c r="D108" s="203">
        <f>'Tube wts'!D108</f>
        <v>0.9742</v>
      </c>
      <c r="E108" s="203">
        <f>'Tube wts'!E108</f>
        <v>1.0158</v>
      </c>
      <c r="F108" s="204">
        <f t="shared" si="58"/>
        <v>0.0416</v>
      </c>
      <c r="G108" s="204">
        <f t="shared" si="59"/>
        <v>374.4</v>
      </c>
      <c r="H108" s="217" t="s">
        <v>160</v>
      </c>
      <c r="I108" s="217" t="s">
        <v>160</v>
      </c>
      <c r="J108" s="217" t="s">
        <v>160</v>
      </c>
      <c r="K108" s="217">
        <v>66.0</v>
      </c>
      <c r="L108" s="217">
        <v>9.0</v>
      </c>
      <c r="M108" s="217" t="s">
        <v>160</v>
      </c>
      <c r="N108" s="218">
        <v>50.0</v>
      </c>
      <c r="O108" s="218">
        <f t="shared" si="3"/>
        <v>20</v>
      </c>
      <c r="P108" s="206"/>
      <c r="Q108" s="206"/>
      <c r="R108" s="206"/>
      <c r="S108" s="206">
        <f t="shared" si="60"/>
        <v>13200000</v>
      </c>
      <c r="T108" s="206">
        <f t="shared" si="61"/>
        <v>18000000</v>
      </c>
      <c r="U108" s="206"/>
      <c r="V108" s="218"/>
      <c r="W108" s="206">
        <f t="shared" si="62"/>
        <v>15600000</v>
      </c>
      <c r="X108" s="209"/>
    </row>
    <row r="109" ht="15.75" customHeight="1">
      <c r="A109" s="154">
        <v>7.0</v>
      </c>
      <c r="B109" s="225">
        <f t="shared" si="6"/>
        <v>43698</v>
      </c>
      <c r="C109" s="211" t="str">
        <f>'Tube wts'!C109</f>
        <v>F_8_L</v>
      </c>
      <c r="D109" s="211">
        <f>'Tube wts'!D109</f>
        <v>0.9755</v>
      </c>
      <c r="E109" s="211">
        <f>'Tube wts'!E109</f>
        <v>1.0061</v>
      </c>
      <c r="F109" s="212">
        <f t="shared" si="58"/>
        <v>0.0306</v>
      </c>
      <c r="G109" s="212">
        <f t="shared" si="59"/>
        <v>275.4</v>
      </c>
      <c r="H109" s="213">
        <v>0.0</v>
      </c>
      <c r="I109" s="213" t="s">
        <v>160</v>
      </c>
      <c r="J109" s="213" t="s">
        <v>160</v>
      </c>
      <c r="K109" s="213" t="s">
        <v>160</v>
      </c>
      <c r="L109" s="213" t="s">
        <v>160</v>
      </c>
      <c r="M109" s="213" t="s">
        <v>160</v>
      </c>
      <c r="N109" s="214">
        <v>50.0</v>
      </c>
      <c r="O109" s="214">
        <f t="shared" si="3"/>
        <v>20</v>
      </c>
      <c r="P109" s="215">
        <f t="shared" ref="P109:P114" si="63">O109 * (1/10^-1) *H109</f>
        <v>0</v>
      </c>
      <c r="Q109" s="215"/>
      <c r="R109" s="215"/>
      <c r="S109" s="215"/>
      <c r="T109" s="215"/>
      <c r="V109" s="250" t="s">
        <v>273</v>
      </c>
      <c r="W109" s="215">
        <f t="shared" ref="W109:W114" si="64">AVERAGE(P109:V109)</f>
        <v>0</v>
      </c>
      <c r="X109" s="220"/>
    </row>
    <row r="110" ht="15.75" customHeight="1">
      <c r="A110" s="154">
        <v>7.0</v>
      </c>
      <c r="B110" s="225">
        <f t="shared" si="6"/>
        <v>43698</v>
      </c>
      <c r="C110" s="211" t="str">
        <f>'Tube wts'!C110</f>
        <v>F_8_R</v>
      </c>
      <c r="D110" s="211">
        <f>'Tube wts'!D110</f>
        <v>0.9888</v>
      </c>
      <c r="E110" s="211">
        <f>'Tube wts'!E110</f>
        <v>1.0054</v>
      </c>
      <c r="F110" s="212">
        <f t="shared" si="58"/>
        <v>0.0166</v>
      </c>
      <c r="G110" s="212">
        <f t="shared" si="59"/>
        <v>149.4</v>
      </c>
      <c r="H110" s="213">
        <v>0.0</v>
      </c>
      <c r="I110" s="213" t="s">
        <v>160</v>
      </c>
      <c r="J110" s="213" t="s">
        <v>160</v>
      </c>
      <c r="K110" s="213" t="s">
        <v>160</v>
      </c>
      <c r="L110" s="213" t="s">
        <v>160</v>
      </c>
      <c r="M110" s="213" t="s">
        <v>160</v>
      </c>
      <c r="N110" s="214">
        <v>50.0</v>
      </c>
      <c r="O110" s="214">
        <f t="shared" si="3"/>
        <v>20</v>
      </c>
      <c r="P110" s="215">
        <f t="shared" si="63"/>
        <v>0</v>
      </c>
      <c r="Q110" s="215"/>
      <c r="R110" s="215"/>
      <c r="S110" s="215"/>
      <c r="T110" s="215"/>
      <c r="V110" s="250" t="s">
        <v>273</v>
      </c>
      <c r="W110" s="215">
        <f t="shared" si="64"/>
        <v>0</v>
      </c>
      <c r="X110" s="220"/>
    </row>
    <row r="111" ht="15.75" customHeight="1">
      <c r="A111" s="192">
        <v>7.0</v>
      </c>
      <c r="B111" s="224">
        <f t="shared" si="6"/>
        <v>43698</v>
      </c>
      <c r="C111" s="203" t="str">
        <f>'Tube wts'!C111</f>
        <v>M_8_0</v>
      </c>
      <c r="D111" s="203">
        <f>'Tube wts'!D111</f>
        <v>0.9866</v>
      </c>
      <c r="E111" s="203">
        <f>'Tube wts'!E111</f>
        <v>1.006</v>
      </c>
      <c r="F111" s="204">
        <f t="shared" si="58"/>
        <v>0.0194</v>
      </c>
      <c r="G111" s="204">
        <f t="shared" si="59"/>
        <v>174.6</v>
      </c>
      <c r="H111" s="217">
        <v>0.0</v>
      </c>
      <c r="I111" s="217" t="s">
        <v>160</v>
      </c>
      <c r="J111" s="217" t="s">
        <v>160</v>
      </c>
      <c r="K111" s="217" t="s">
        <v>160</v>
      </c>
      <c r="L111" s="217" t="s">
        <v>160</v>
      </c>
      <c r="M111" s="217" t="s">
        <v>160</v>
      </c>
      <c r="N111" s="218">
        <v>50.0</v>
      </c>
      <c r="O111" s="218">
        <f t="shared" si="3"/>
        <v>20</v>
      </c>
      <c r="P111" s="206">
        <f t="shared" si="63"/>
        <v>0</v>
      </c>
      <c r="Q111" s="206"/>
      <c r="R111" s="206"/>
      <c r="S111" s="206"/>
      <c r="T111" s="206"/>
      <c r="V111" s="250" t="s">
        <v>273</v>
      </c>
      <c r="W111" s="206">
        <f t="shared" si="64"/>
        <v>0</v>
      </c>
      <c r="X111" s="209"/>
    </row>
    <row r="112" ht="15.75" customHeight="1">
      <c r="A112" s="192">
        <v>7.0</v>
      </c>
      <c r="B112" s="224">
        <f t="shared" si="6"/>
        <v>43698</v>
      </c>
      <c r="C112" s="203" t="str">
        <f>'Tube wts'!C112</f>
        <v>M_8_LR</v>
      </c>
      <c r="D112" s="203">
        <f>'Tube wts'!D112</f>
        <v>0.9805</v>
      </c>
      <c r="E112" s="203">
        <f>'Tube wts'!E112</f>
        <v>1.0246</v>
      </c>
      <c r="F112" s="204">
        <f t="shared" si="58"/>
        <v>0.0441</v>
      </c>
      <c r="G112" s="204">
        <f t="shared" si="59"/>
        <v>396.9</v>
      </c>
      <c r="H112" s="217">
        <v>2.0</v>
      </c>
      <c r="I112" s="217" t="s">
        <v>160</v>
      </c>
      <c r="J112" s="217" t="s">
        <v>160</v>
      </c>
      <c r="K112" s="217" t="s">
        <v>160</v>
      </c>
      <c r="L112" s="217" t="s">
        <v>160</v>
      </c>
      <c r="M112" s="217" t="s">
        <v>160</v>
      </c>
      <c r="N112" s="218">
        <v>50.0</v>
      </c>
      <c r="O112" s="218">
        <f t="shared" si="3"/>
        <v>20</v>
      </c>
      <c r="P112" s="206">
        <f t="shared" si="63"/>
        <v>400</v>
      </c>
      <c r="Q112" s="206"/>
      <c r="R112" s="206"/>
      <c r="S112" s="206"/>
      <c r="T112" s="206"/>
      <c r="V112" s="250" t="s">
        <v>272</v>
      </c>
      <c r="W112" s="206">
        <f t="shared" si="64"/>
        <v>400</v>
      </c>
      <c r="X112" s="209"/>
    </row>
    <row r="113" ht="15.75" customHeight="1">
      <c r="A113" s="154">
        <v>7.0</v>
      </c>
      <c r="B113" s="225">
        <f t="shared" si="6"/>
        <v>43698</v>
      </c>
      <c r="C113" s="211" t="str">
        <f>'Tube wts'!C113</f>
        <v>L_8_L</v>
      </c>
      <c r="D113" s="211">
        <f>'Tube wts'!D113</f>
        <v>0.9916</v>
      </c>
      <c r="E113" s="211">
        <f>'Tube wts'!E113</f>
        <v>1.0067</v>
      </c>
      <c r="F113" s="212">
        <f t="shared" si="58"/>
        <v>0.0151</v>
      </c>
      <c r="G113" s="212">
        <f t="shared" si="59"/>
        <v>135.9</v>
      </c>
      <c r="H113" s="213">
        <v>1.0</v>
      </c>
      <c r="I113" s="213" t="s">
        <v>160</v>
      </c>
      <c r="J113" s="213" t="s">
        <v>160</v>
      </c>
      <c r="K113" s="213" t="s">
        <v>160</v>
      </c>
      <c r="L113" s="213" t="s">
        <v>160</v>
      </c>
      <c r="M113" s="213" t="s">
        <v>160</v>
      </c>
      <c r="N113" s="214">
        <v>50.0</v>
      </c>
      <c r="O113" s="214">
        <f t="shared" si="3"/>
        <v>20</v>
      </c>
      <c r="P113" s="215">
        <f t="shared" si="63"/>
        <v>200</v>
      </c>
      <c r="Q113" s="215"/>
      <c r="R113" s="215"/>
      <c r="S113" s="215"/>
      <c r="T113" s="215"/>
      <c r="V113" s="250" t="s">
        <v>272</v>
      </c>
      <c r="W113" s="215">
        <f t="shared" si="64"/>
        <v>200</v>
      </c>
      <c r="X113" s="220"/>
    </row>
    <row r="114" ht="15.75" customHeight="1">
      <c r="A114" s="154">
        <v>7.0</v>
      </c>
      <c r="B114" s="225">
        <f t="shared" si="6"/>
        <v>43698</v>
      </c>
      <c r="C114" s="211" t="str">
        <f>'Tube wts'!C114</f>
        <v>L_8_R</v>
      </c>
      <c r="D114" s="211">
        <f>'Tube wts'!D114</f>
        <v>0.9829</v>
      </c>
      <c r="E114" s="211">
        <f>'Tube wts'!E114</f>
        <v>1.0175</v>
      </c>
      <c r="F114" s="212">
        <f t="shared" si="58"/>
        <v>0.0346</v>
      </c>
      <c r="G114" s="212">
        <f t="shared" si="59"/>
        <v>311.4</v>
      </c>
      <c r="H114" s="213">
        <v>1.0</v>
      </c>
      <c r="I114" s="213" t="s">
        <v>160</v>
      </c>
      <c r="J114" s="213" t="s">
        <v>160</v>
      </c>
      <c r="K114" s="213" t="s">
        <v>160</v>
      </c>
      <c r="L114" s="213" t="s">
        <v>160</v>
      </c>
      <c r="M114" s="213" t="s">
        <v>160</v>
      </c>
      <c r="N114" s="214">
        <v>50.0</v>
      </c>
      <c r="O114" s="214">
        <f t="shared" si="3"/>
        <v>20</v>
      </c>
      <c r="P114" s="215">
        <f t="shared" si="63"/>
        <v>200</v>
      </c>
      <c r="Q114" s="215"/>
      <c r="R114" s="215"/>
      <c r="S114" s="215"/>
      <c r="T114" s="215"/>
      <c r="V114" s="250" t="s">
        <v>272</v>
      </c>
      <c r="W114" s="215">
        <f t="shared" si="64"/>
        <v>200</v>
      </c>
      <c r="X114" s="220"/>
    </row>
    <row r="115" ht="15.75" customHeight="1">
      <c r="A115" s="192">
        <v>7.0</v>
      </c>
      <c r="B115" s="224">
        <f t="shared" si="6"/>
        <v>43698</v>
      </c>
      <c r="C115" s="203" t="str">
        <f>'Tube wts'!C115</f>
        <v>-4_8_0</v>
      </c>
      <c r="D115" s="203">
        <f>'Tube wts'!D115</f>
        <v>0.9716</v>
      </c>
      <c r="E115" s="203">
        <f>'Tube wts'!E115</f>
        <v>0.9956</v>
      </c>
      <c r="F115" s="204">
        <f t="shared" si="58"/>
        <v>0.024</v>
      </c>
      <c r="G115" s="204">
        <f t="shared" si="59"/>
        <v>216</v>
      </c>
      <c r="H115" s="217" t="s">
        <v>174</v>
      </c>
      <c r="I115" s="217">
        <v>73.0</v>
      </c>
      <c r="J115" s="217">
        <v>15.0</v>
      </c>
      <c r="K115" s="217" t="s">
        <v>160</v>
      </c>
      <c r="L115" s="217" t="s">
        <v>160</v>
      </c>
      <c r="M115" s="217" t="s">
        <v>160</v>
      </c>
      <c r="N115" s="218">
        <v>50.0</v>
      </c>
      <c r="O115" s="218">
        <f t="shared" si="3"/>
        <v>20</v>
      </c>
      <c r="P115" s="206"/>
      <c r="Q115" s="206">
        <f t="shared" ref="Q115:Q118" si="65">O115 * (1/10^-2) *I115</f>
        <v>146000</v>
      </c>
      <c r="R115" s="206">
        <f t="shared" ref="R115:R118" si="66">O115 * (1/10^-3) *J115</f>
        <v>300000</v>
      </c>
      <c r="S115" s="206"/>
      <c r="T115" s="206"/>
      <c r="U115" s="206"/>
      <c r="V115" s="218"/>
      <c r="W115" s="206">
        <f t="shared" ref="W115:W119" si="67">AVERAGE(P115:U115)</f>
        <v>223000</v>
      </c>
      <c r="X115" s="209"/>
    </row>
    <row r="116" ht="15.75" customHeight="1">
      <c r="A116" s="192">
        <v>7.0</v>
      </c>
      <c r="B116" s="224">
        <f t="shared" si="6"/>
        <v>43698</v>
      </c>
      <c r="C116" s="203" t="str">
        <f>'Tube wts'!C116</f>
        <v>-4_8_LR</v>
      </c>
      <c r="D116" s="203">
        <f>'Tube wts'!D116</f>
        <v>0.9915</v>
      </c>
      <c r="E116" s="203">
        <f>'Tube wts'!E116</f>
        <v>1.0217</v>
      </c>
      <c r="F116" s="204">
        <f t="shared" si="58"/>
        <v>0.0302</v>
      </c>
      <c r="G116" s="204">
        <f t="shared" si="59"/>
        <v>271.8</v>
      </c>
      <c r="H116" s="217">
        <v>132.0</v>
      </c>
      <c r="I116" s="217">
        <v>24.0</v>
      </c>
      <c r="J116" s="217">
        <v>4.0</v>
      </c>
      <c r="K116" s="217" t="s">
        <v>160</v>
      </c>
      <c r="L116" s="217" t="s">
        <v>160</v>
      </c>
      <c r="M116" s="217" t="s">
        <v>160</v>
      </c>
      <c r="N116" s="218">
        <v>50.0</v>
      </c>
      <c r="O116" s="218">
        <f t="shared" si="3"/>
        <v>20</v>
      </c>
      <c r="P116" s="215">
        <f>O116 * (1/10^-1) *H116</f>
        <v>26400</v>
      </c>
      <c r="Q116" s="206">
        <f t="shared" si="65"/>
        <v>48000</v>
      </c>
      <c r="R116" s="206">
        <f t="shared" si="66"/>
        <v>80000</v>
      </c>
      <c r="S116" s="206"/>
      <c r="T116" s="206"/>
      <c r="U116" s="206"/>
      <c r="V116" s="218"/>
      <c r="W116" s="206">
        <f t="shared" si="67"/>
        <v>51466.66667</v>
      </c>
      <c r="X116" s="209"/>
    </row>
    <row r="117" ht="15.75" customHeight="1">
      <c r="A117" s="154">
        <v>7.0</v>
      </c>
      <c r="B117" s="225">
        <f t="shared" si="6"/>
        <v>43698</v>
      </c>
      <c r="C117" s="211" t="str">
        <f>'Tube wts'!C117</f>
        <v>-5_8_L</v>
      </c>
      <c r="D117" s="211">
        <f>'Tube wts'!D117</f>
        <v>0.9735</v>
      </c>
      <c r="E117" s="211">
        <f>'Tube wts'!E117</f>
        <v>1.0029</v>
      </c>
      <c r="F117" s="212">
        <f t="shared" si="58"/>
        <v>0.0294</v>
      </c>
      <c r="G117" s="212">
        <f t="shared" si="59"/>
        <v>264.6</v>
      </c>
      <c r="H117" s="213" t="s">
        <v>160</v>
      </c>
      <c r="I117" s="213">
        <v>350.0</v>
      </c>
      <c r="J117" s="213">
        <v>51.0</v>
      </c>
      <c r="K117" s="213" t="s">
        <v>160</v>
      </c>
      <c r="L117" s="213" t="s">
        <v>160</v>
      </c>
      <c r="M117" s="213" t="s">
        <v>160</v>
      </c>
      <c r="N117" s="214">
        <v>50.0</v>
      </c>
      <c r="O117" s="214">
        <f t="shared" si="3"/>
        <v>20</v>
      </c>
      <c r="P117" s="215"/>
      <c r="Q117" s="215">
        <f t="shared" si="65"/>
        <v>700000</v>
      </c>
      <c r="R117" s="215">
        <f t="shared" si="66"/>
        <v>1020000</v>
      </c>
      <c r="S117" s="215"/>
      <c r="T117" s="215"/>
      <c r="U117" s="215"/>
      <c r="V117" s="214"/>
      <c r="W117" s="215">
        <f t="shared" si="67"/>
        <v>860000</v>
      </c>
      <c r="X117" s="220"/>
    </row>
    <row r="118" ht="15.75" customHeight="1">
      <c r="A118" s="154">
        <v>7.0</v>
      </c>
      <c r="B118" s="225">
        <f t="shared" si="6"/>
        <v>43698</v>
      </c>
      <c r="C118" s="211" t="str">
        <f>'Tube wts'!C118</f>
        <v>-5_8_R</v>
      </c>
      <c r="D118" s="211">
        <f>'Tube wts'!D118</f>
        <v>0.9842</v>
      </c>
      <c r="E118" s="211">
        <f>'Tube wts'!E118</f>
        <v>1.016</v>
      </c>
      <c r="F118" s="212">
        <f t="shared" si="58"/>
        <v>0.0318</v>
      </c>
      <c r="G118" s="212">
        <f t="shared" si="59"/>
        <v>286.2</v>
      </c>
      <c r="H118" s="213" t="s">
        <v>160</v>
      </c>
      <c r="I118" s="213">
        <v>211.0</v>
      </c>
      <c r="J118" s="213">
        <v>25.0</v>
      </c>
      <c r="K118" s="213" t="s">
        <v>160</v>
      </c>
      <c r="L118" s="213" t="s">
        <v>160</v>
      </c>
      <c r="M118" s="213" t="s">
        <v>160</v>
      </c>
      <c r="N118" s="214">
        <v>50.0</v>
      </c>
      <c r="O118" s="214">
        <f t="shared" si="3"/>
        <v>20</v>
      </c>
      <c r="P118" s="215"/>
      <c r="Q118" s="215">
        <f t="shared" si="65"/>
        <v>422000</v>
      </c>
      <c r="R118" s="215">
        <f t="shared" si="66"/>
        <v>500000</v>
      </c>
      <c r="S118" s="215"/>
      <c r="T118" s="215"/>
      <c r="U118" s="215"/>
      <c r="V118" s="214"/>
      <c r="W118" s="215">
        <f t="shared" si="67"/>
        <v>461000</v>
      </c>
      <c r="X118" s="220"/>
    </row>
    <row r="119" ht="15.75" customHeight="1">
      <c r="A119" s="192">
        <v>7.0</v>
      </c>
      <c r="B119" s="224">
        <f t="shared" si="6"/>
        <v>43698</v>
      </c>
      <c r="C119" s="203" t="str">
        <f>'Tube wts'!C119</f>
        <v>-6_8_0</v>
      </c>
      <c r="D119" s="203">
        <f>'Tube wts'!D119</f>
        <v>0.9843</v>
      </c>
      <c r="E119" s="203">
        <f>'Tube wts'!E119</f>
        <v>1.0075</v>
      </c>
      <c r="F119" s="204">
        <f t="shared" si="58"/>
        <v>0.0232</v>
      </c>
      <c r="G119" s="204">
        <f t="shared" si="59"/>
        <v>208.8</v>
      </c>
      <c r="H119" s="217" t="s">
        <v>160</v>
      </c>
      <c r="I119" s="217" t="s">
        <v>160</v>
      </c>
      <c r="J119" s="217" t="s">
        <v>160</v>
      </c>
      <c r="K119" s="217">
        <v>9.0</v>
      </c>
      <c r="L119" s="217">
        <v>1.0</v>
      </c>
      <c r="M119" s="217" t="s">
        <v>160</v>
      </c>
      <c r="N119" s="218">
        <v>50.0</v>
      </c>
      <c r="O119" s="218">
        <f t="shared" si="3"/>
        <v>20</v>
      </c>
      <c r="P119" s="206"/>
      <c r="Q119" s="206"/>
      <c r="R119" s="206"/>
      <c r="S119" s="206">
        <f>O119 * (1/10^-4) *K119</f>
        <v>1800000</v>
      </c>
      <c r="T119" s="206">
        <f>O119 * (1/10^-5) *L119</f>
        <v>2000000</v>
      </c>
      <c r="U119" s="206"/>
      <c r="V119" s="218"/>
      <c r="W119" s="206">
        <f t="shared" si="67"/>
        <v>1900000</v>
      </c>
      <c r="X119" s="209"/>
    </row>
    <row r="120" ht="15.75" customHeight="1">
      <c r="A120" s="192">
        <v>7.0</v>
      </c>
      <c r="B120" s="224">
        <f t="shared" si="6"/>
        <v>43698</v>
      </c>
      <c r="C120" s="203" t="str">
        <f>'Tube wts'!C120</f>
        <v>-6_8_L</v>
      </c>
      <c r="D120" s="203" t="str">
        <f>'Tube wts'!D120</f>
        <v>NA</v>
      </c>
      <c r="E120" s="99" t="s">
        <v>122</v>
      </c>
      <c r="F120" s="249" t="s">
        <v>122</v>
      </c>
      <c r="G120" s="249" t="s">
        <v>122</v>
      </c>
      <c r="H120" s="217" t="s">
        <v>122</v>
      </c>
      <c r="I120" s="217" t="s">
        <v>122</v>
      </c>
      <c r="J120" s="217" t="s">
        <v>122</v>
      </c>
      <c r="K120" s="217" t="s">
        <v>122</v>
      </c>
      <c r="L120" s="217" t="s">
        <v>122</v>
      </c>
      <c r="M120" s="217" t="s">
        <v>122</v>
      </c>
      <c r="N120" s="218">
        <v>50.0</v>
      </c>
      <c r="O120" s="218">
        <f t="shared" si="3"/>
        <v>20</v>
      </c>
      <c r="P120" s="206"/>
      <c r="Q120" s="206"/>
      <c r="R120" s="206"/>
      <c r="S120" s="206"/>
      <c r="T120" s="206"/>
      <c r="U120" s="206"/>
      <c r="V120" s="218"/>
      <c r="W120" s="242" t="s">
        <v>122</v>
      </c>
      <c r="X120" s="209"/>
    </row>
    <row r="121" ht="15.75" customHeight="1">
      <c r="A121" s="154">
        <v>7.0</v>
      </c>
      <c r="B121" s="225">
        <f t="shared" si="6"/>
        <v>43698</v>
      </c>
      <c r="C121" s="211" t="str">
        <f>'Tube wts'!C121</f>
        <v>-6_8_R</v>
      </c>
      <c r="D121" s="211">
        <f>'Tube wts'!D121</f>
        <v>0.9803</v>
      </c>
      <c r="E121" s="211">
        <f>'Tube wts'!E121</f>
        <v>1.019</v>
      </c>
      <c r="F121" s="212">
        <f t="shared" ref="F121:F134" si="68">E121-D121</f>
        <v>0.0387</v>
      </c>
      <c r="G121" s="212">
        <f t="shared" ref="G121:G134" si="69">F121*9000</f>
        <v>348.3</v>
      </c>
      <c r="H121" s="234" t="s">
        <v>160</v>
      </c>
      <c r="I121" s="234" t="s">
        <v>160</v>
      </c>
      <c r="J121" s="234">
        <v>208.0</v>
      </c>
      <c r="K121" s="234">
        <v>22.0</v>
      </c>
      <c r="L121" s="234">
        <v>2.0</v>
      </c>
      <c r="M121" s="234" t="s">
        <v>160</v>
      </c>
      <c r="N121" s="214">
        <v>50.0</v>
      </c>
      <c r="O121" s="214">
        <f t="shared" si="3"/>
        <v>20</v>
      </c>
      <c r="P121" s="236"/>
      <c r="Q121" s="236"/>
      <c r="R121" s="236">
        <f>O121 * (1/10^-3) *J121</f>
        <v>4160000</v>
      </c>
      <c r="S121" s="236">
        <f t="shared" ref="S121:S123" si="70">O121 * (1/10^-4) *K121</f>
        <v>4400000</v>
      </c>
      <c r="T121" s="206">
        <f t="shared" ref="T121:T123" si="71">O121 * (1/10^-5) *L121</f>
        <v>4000000</v>
      </c>
      <c r="U121" s="215"/>
      <c r="V121" s="214"/>
      <c r="W121" s="215">
        <f t="shared" ref="W121:W134" si="72">AVERAGE(P121:U121)</f>
        <v>4186666.667</v>
      </c>
      <c r="X121" s="220"/>
    </row>
    <row r="122" ht="15.75" customHeight="1">
      <c r="A122" s="226">
        <v>8.0</v>
      </c>
      <c r="B122" s="221">
        <f t="shared" si="6"/>
        <v>43699</v>
      </c>
      <c r="C122" s="195" t="str">
        <f>'Tube wts'!C122</f>
        <v>NT_8_0</v>
      </c>
      <c r="D122" s="195">
        <f>'Tube wts'!D122</f>
        <v>0.9804</v>
      </c>
      <c r="E122" s="195">
        <f>'Tube wts'!E122</f>
        <v>1.0291</v>
      </c>
      <c r="F122" s="196">
        <f t="shared" si="68"/>
        <v>0.0487</v>
      </c>
      <c r="G122" s="196">
        <f t="shared" si="69"/>
        <v>438.3</v>
      </c>
      <c r="H122" s="222" t="s">
        <v>160</v>
      </c>
      <c r="I122" s="222" t="s">
        <v>160</v>
      </c>
      <c r="J122" s="222" t="s">
        <v>160</v>
      </c>
      <c r="K122" s="222">
        <v>205.0</v>
      </c>
      <c r="L122" s="222">
        <v>31.0</v>
      </c>
      <c r="M122" s="222" t="s">
        <v>160</v>
      </c>
      <c r="N122" s="223">
        <v>50.0</v>
      </c>
      <c r="O122" s="223">
        <f t="shared" si="3"/>
        <v>20</v>
      </c>
      <c r="P122" s="198"/>
      <c r="Q122" s="198"/>
      <c r="R122" s="198"/>
      <c r="S122" s="198">
        <f t="shared" si="70"/>
        <v>41000000</v>
      </c>
      <c r="T122" s="198">
        <f t="shared" si="71"/>
        <v>62000000</v>
      </c>
      <c r="U122" s="198"/>
      <c r="V122" s="223"/>
      <c r="W122" s="198">
        <f t="shared" si="72"/>
        <v>51500000</v>
      </c>
      <c r="X122" s="201"/>
    </row>
    <row r="123" ht="15.75" customHeight="1">
      <c r="A123" s="192">
        <v>8.0</v>
      </c>
      <c r="B123" s="224">
        <f t="shared" si="6"/>
        <v>43699</v>
      </c>
      <c r="C123" s="203" t="str">
        <f>'Tube wts'!C123</f>
        <v>NT_8_LR</v>
      </c>
      <c r="D123" s="203">
        <f>'Tube wts'!D123</f>
        <v>0.9831</v>
      </c>
      <c r="E123" s="203">
        <f>'Tube wts'!E123</f>
        <v>1.0125</v>
      </c>
      <c r="F123" s="204">
        <f t="shared" si="68"/>
        <v>0.0294</v>
      </c>
      <c r="G123" s="204">
        <f t="shared" si="69"/>
        <v>264.6</v>
      </c>
      <c r="H123" s="217" t="s">
        <v>160</v>
      </c>
      <c r="I123" s="217" t="s">
        <v>160</v>
      </c>
      <c r="J123" s="217" t="s">
        <v>160</v>
      </c>
      <c r="K123" s="217">
        <v>17.0</v>
      </c>
      <c r="L123" s="217">
        <v>5.0</v>
      </c>
      <c r="M123" s="217" t="s">
        <v>160</v>
      </c>
      <c r="N123" s="218">
        <v>50.0</v>
      </c>
      <c r="O123" s="218">
        <f t="shared" si="3"/>
        <v>20</v>
      </c>
      <c r="P123" s="206"/>
      <c r="Q123" s="206"/>
      <c r="R123" s="206"/>
      <c r="S123" s="206">
        <f t="shared" si="70"/>
        <v>3400000</v>
      </c>
      <c r="T123" s="206">
        <f t="shared" si="71"/>
        <v>10000000</v>
      </c>
      <c r="U123" s="206"/>
      <c r="V123" s="218"/>
      <c r="W123" s="206">
        <f t="shared" si="72"/>
        <v>6700000</v>
      </c>
      <c r="X123" s="209"/>
    </row>
    <row r="124" ht="15.75" customHeight="1">
      <c r="A124" s="154">
        <v>8.0</v>
      </c>
      <c r="B124" s="225">
        <f t="shared" si="6"/>
        <v>43699</v>
      </c>
      <c r="C124" s="211" t="str">
        <f>'Tube wts'!C124</f>
        <v>F_8_L</v>
      </c>
      <c r="D124" s="211">
        <f>'Tube wts'!D124</f>
        <v>0.9778</v>
      </c>
      <c r="E124" s="211">
        <f>'Tube wts'!E124</f>
        <v>1.0372</v>
      </c>
      <c r="F124" s="212">
        <f t="shared" si="68"/>
        <v>0.0594</v>
      </c>
      <c r="G124" s="212">
        <f t="shared" si="69"/>
        <v>534.6</v>
      </c>
      <c r="H124" s="213">
        <v>0.0</v>
      </c>
      <c r="I124" s="213" t="s">
        <v>160</v>
      </c>
      <c r="J124" s="213" t="s">
        <v>160</v>
      </c>
      <c r="K124" s="213" t="s">
        <v>160</v>
      </c>
      <c r="L124" s="213" t="s">
        <v>160</v>
      </c>
      <c r="M124" s="213" t="s">
        <v>160</v>
      </c>
      <c r="N124" s="214">
        <v>50.0</v>
      </c>
      <c r="O124" s="214">
        <f t="shared" si="3"/>
        <v>20</v>
      </c>
      <c r="P124" s="215">
        <f t="shared" ref="P124:P131" si="73">O124 * (1/10^-1) *H124</f>
        <v>0</v>
      </c>
      <c r="Q124" s="215"/>
      <c r="R124" s="215"/>
      <c r="S124" s="215"/>
      <c r="T124" s="215"/>
      <c r="U124" s="215"/>
      <c r="V124" s="251" t="s">
        <v>273</v>
      </c>
      <c r="W124" s="215">
        <f t="shared" si="72"/>
        <v>0</v>
      </c>
      <c r="X124" s="220"/>
    </row>
    <row r="125" ht="15.75" customHeight="1">
      <c r="A125" s="154">
        <v>8.0</v>
      </c>
      <c r="B125" s="225">
        <f t="shared" si="6"/>
        <v>43699</v>
      </c>
      <c r="C125" s="211" t="str">
        <f>'Tube wts'!C125</f>
        <v>F_8_R</v>
      </c>
      <c r="D125" s="211">
        <f>'Tube wts'!D125</f>
        <v>0.9831</v>
      </c>
      <c r="E125" s="211">
        <f>'Tube wts'!E125</f>
        <v>1.0096</v>
      </c>
      <c r="F125" s="212">
        <f t="shared" si="68"/>
        <v>0.0265</v>
      </c>
      <c r="G125" s="212">
        <f t="shared" si="69"/>
        <v>238.5</v>
      </c>
      <c r="H125" s="213">
        <v>0.0</v>
      </c>
      <c r="I125" s="213" t="s">
        <v>160</v>
      </c>
      <c r="J125" s="213" t="s">
        <v>160</v>
      </c>
      <c r="K125" s="213" t="s">
        <v>160</v>
      </c>
      <c r="L125" s="213" t="s">
        <v>160</v>
      </c>
      <c r="M125" s="213" t="s">
        <v>160</v>
      </c>
      <c r="N125" s="214">
        <v>50.0</v>
      </c>
      <c r="O125" s="214">
        <f t="shared" si="3"/>
        <v>20</v>
      </c>
      <c r="P125" s="215">
        <f t="shared" si="73"/>
        <v>0</v>
      </c>
      <c r="Q125" s="215"/>
      <c r="R125" s="215"/>
      <c r="S125" s="215"/>
      <c r="T125" s="215"/>
      <c r="U125" s="215"/>
      <c r="V125" s="251" t="s">
        <v>273</v>
      </c>
      <c r="W125" s="215">
        <f t="shared" si="72"/>
        <v>0</v>
      </c>
      <c r="X125" s="220"/>
    </row>
    <row r="126" ht="15.75" customHeight="1">
      <c r="A126" s="192">
        <v>8.0</v>
      </c>
      <c r="B126" s="224">
        <f t="shared" si="6"/>
        <v>43699</v>
      </c>
      <c r="C126" s="203" t="str">
        <f>'Tube wts'!C126</f>
        <v>M_8_0</v>
      </c>
      <c r="D126" s="203">
        <f>'Tube wts'!D126</f>
        <v>0.9867</v>
      </c>
      <c r="E126" s="203">
        <f>'Tube wts'!E126</f>
        <v>1.0368</v>
      </c>
      <c r="F126" s="204">
        <f t="shared" si="68"/>
        <v>0.0501</v>
      </c>
      <c r="G126" s="204">
        <f t="shared" si="69"/>
        <v>450.9</v>
      </c>
      <c r="H126" s="217">
        <v>0.0</v>
      </c>
      <c r="I126" s="217" t="s">
        <v>160</v>
      </c>
      <c r="J126" s="217" t="s">
        <v>160</v>
      </c>
      <c r="K126" s="217" t="s">
        <v>160</v>
      </c>
      <c r="L126" s="217" t="s">
        <v>160</v>
      </c>
      <c r="M126" s="217" t="s">
        <v>160</v>
      </c>
      <c r="N126" s="218">
        <v>50.0</v>
      </c>
      <c r="O126" s="218">
        <f t="shared" si="3"/>
        <v>20</v>
      </c>
      <c r="P126" s="206">
        <f t="shared" si="73"/>
        <v>0</v>
      </c>
      <c r="Q126" s="206"/>
      <c r="R126" s="206"/>
      <c r="S126" s="206"/>
      <c r="T126" s="206"/>
      <c r="U126" s="206"/>
      <c r="V126" s="251" t="s">
        <v>273</v>
      </c>
      <c r="W126" s="206">
        <f t="shared" si="72"/>
        <v>0</v>
      </c>
      <c r="X126" s="209"/>
    </row>
    <row r="127" ht="15.75" customHeight="1">
      <c r="A127" s="192">
        <v>8.0</v>
      </c>
      <c r="B127" s="224">
        <f t="shared" si="6"/>
        <v>43699</v>
      </c>
      <c r="C127" s="203" t="str">
        <f>'Tube wts'!C127</f>
        <v>M_8_LR</v>
      </c>
      <c r="D127" s="203">
        <f>'Tube wts'!D127</f>
        <v>0.9831</v>
      </c>
      <c r="E127" s="203">
        <f>'Tube wts'!E127</f>
        <v>1.0071</v>
      </c>
      <c r="F127" s="204">
        <f t="shared" si="68"/>
        <v>0.024</v>
      </c>
      <c r="G127" s="204">
        <f t="shared" si="69"/>
        <v>216</v>
      </c>
      <c r="H127" s="217">
        <v>0.0</v>
      </c>
      <c r="I127" s="217" t="s">
        <v>160</v>
      </c>
      <c r="J127" s="217" t="s">
        <v>160</v>
      </c>
      <c r="K127" s="217" t="s">
        <v>160</v>
      </c>
      <c r="L127" s="217" t="s">
        <v>160</v>
      </c>
      <c r="M127" s="217" t="s">
        <v>160</v>
      </c>
      <c r="N127" s="218">
        <v>50.0</v>
      </c>
      <c r="O127" s="218">
        <f t="shared" si="3"/>
        <v>20</v>
      </c>
      <c r="P127" s="206">
        <f t="shared" si="73"/>
        <v>0</v>
      </c>
      <c r="Q127" s="206"/>
      <c r="R127" s="206"/>
      <c r="S127" s="206"/>
      <c r="T127" s="206"/>
      <c r="U127" s="206"/>
      <c r="V127" s="251" t="s">
        <v>273</v>
      </c>
      <c r="W127" s="206">
        <f t="shared" si="72"/>
        <v>0</v>
      </c>
      <c r="X127" s="209"/>
    </row>
    <row r="128" ht="15.75" customHeight="1">
      <c r="A128" s="154">
        <v>8.0</v>
      </c>
      <c r="B128" s="225">
        <f t="shared" si="6"/>
        <v>43699</v>
      </c>
      <c r="C128" s="211" t="str">
        <f>'Tube wts'!C128</f>
        <v>L_8_L</v>
      </c>
      <c r="D128" s="211">
        <f>'Tube wts'!D128</f>
        <v>0.9784</v>
      </c>
      <c r="E128" s="211">
        <f>'Tube wts'!E128</f>
        <v>1</v>
      </c>
      <c r="F128" s="212">
        <f t="shared" si="68"/>
        <v>0.0216</v>
      </c>
      <c r="G128" s="212">
        <f t="shared" si="69"/>
        <v>194.4</v>
      </c>
      <c r="H128" s="213">
        <v>0.0</v>
      </c>
      <c r="I128" s="213" t="s">
        <v>160</v>
      </c>
      <c r="J128" s="213" t="s">
        <v>160</v>
      </c>
      <c r="K128" s="213" t="s">
        <v>160</v>
      </c>
      <c r="L128" s="213" t="s">
        <v>160</v>
      </c>
      <c r="M128" s="213" t="s">
        <v>160</v>
      </c>
      <c r="N128" s="214">
        <v>50.0</v>
      </c>
      <c r="O128" s="214">
        <f t="shared" si="3"/>
        <v>20</v>
      </c>
      <c r="P128" s="215">
        <f t="shared" si="73"/>
        <v>0</v>
      </c>
      <c r="Q128" s="215"/>
      <c r="R128" s="215"/>
      <c r="S128" s="215"/>
      <c r="T128" s="215"/>
      <c r="U128" s="215"/>
      <c r="V128" s="251" t="s">
        <v>273</v>
      </c>
      <c r="W128" s="215">
        <f t="shared" si="72"/>
        <v>0</v>
      </c>
      <c r="X128" s="220"/>
    </row>
    <row r="129" ht="15.75" customHeight="1">
      <c r="A129" s="154">
        <v>8.0</v>
      </c>
      <c r="B129" s="225">
        <f t="shared" si="6"/>
        <v>43699</v>
      </c>
      <c r="C129" s="211" t="str">
        <f>'Tube wts'!C129</f>
        <v>L_8_R</v>
      </c>
      <c r="D129" s="211">
        <f>'Tube wts'!D129</f>
        <v>0.9718</v>
      </c>
      <c r="E129" s="211">
        <f>'Tube wts'!E129</f>
        <v>0.9926</v>
      </c>
      <c r="F129" s="212">
        <f t="shared" si="68"/>
        <v>0.0208</v>
      </c>
      <c r="G129" s="212">
        <f t="shared" si="69"/>
        <v>187.2</v>
      </c>
      <c r="H129" s="213">
        <v>0.0</v>
      </c>
      <c r="I129" s="213" t="s">
        <v>160</v>
      </c>
      <c r="J129" s="213" t="s">
        <v>160</v>
      </c>
      <c r="K129" s="213" t="s">
        <v>160</v>
      </c>
      <c r="L129" s="213" t="s">
        <v>160</v>
      </c>
      <c r="M129" s="213" t="s">
        <v>160</v>
      </c>
      <c r="N129" s="214">
        <v>50.0</v>
      </c>
      <c r="O129" s="214">
        <f t="shared" si="3"/>
        <v>20</v>
      </c>
      <c r="P129" s="215">
        <f t="shared" si="73"/>
        <v>0</v>
      </c>
      <c r="Q129" s="215"/>
      <c r="R129" s="215"/>
      <c r="S129" s="215"/>
      <c r="T129" s="215"/>
      <c r="U129" s="215"/>
      <c r="V129" s="251" t="s">
        <v>273</v>
      </c>
      <c r="W129" s="215">
        <f t="shared" si="72"/>
        <v>0</v>
      </c>
      <c r="X129" s="220"/>
    </row>
    <row r="130" ht="15.75" customHeight="1">
      <c r="A130" s="192">
        <v>8.0</v>
      </c>
      <c r="B130" s="224">
        <f t="shared" si="6"/>
        <v>43699</v>
      </c>
      <c r="C130" s="203" t="str">
        <f>'Tube wts'!C130</f>
        <v>-4_8_0</v>
      </c>
      <c r="D130" s="203">
        <f>'Tube wts'!D130</f>
        <v>0.9636</v>
      </c>
      <c r="E130" s="203">
        <f>'Tube wts'!E130</f>
        <v>0.993</v>
      </c>
      <c r="F130" s="204">
        <f t="shared" si="68"/>
        <v>0.0294</v>
      </c>
      <c r="G130" s="204">
        <f t="shared" si="69"/>
        <v>264.6</v>
      </c>
      <c r="H130" s="217">
        <v>395.0</v>
      </c>
      <c r="I130" s="217">
        <v>71.0</v>
      </c>
      <c r="J130" s="217">
        <v>13.0</v>
      </c>
      <c r="K130" s="217" t="s">
        <v>160</v>
      </c>
      <c r="L130" s="217" t="s">
        <v>160</v>
      </c>
      <c r="M130" s="217" t="s">
        <v>160</v>
      </c>
      <c r="N130" s="218">
        <v>50.0</v>
      </c>
      <c r="O130" s="218">
        <f t="shared" si="3"/>
        <v>20</v>
      </c>
      <c r="P130" s="215">
        <f t="shared" si="73"/>
        <v>79000</v>
      </c>
      <c r="Q130" s="206">
        <f t="shared" ref="Q130:Q133" si="74">O130 * (1/10^-2) *I130</f>
        <v>142000</v>
      </c>
      <c r="R130" s="206">
        <f t="shared" ref="R130:R134" si="75">O130 * (1/10^-3) *J130</f>
        <v>260000</v>
      </c>
      <c r="S130" s="206"/>
      <c r="T130" s="206"/>
      <c r="U130" s="206"/>
      <c r="V130" s="251"/>
      <c r="W130" s="206">
        <f t="shared" si="72"/>
        <v>160333.3333</v>
      </c>
      <c r="X130" s="209"/>
    </row>
    <row r="131" ht="15.75" customHeight="1">
      <c r="A131" s="192">
        <v>8.0</v>
      </c>
      <c r="B131" s="224">
        <f t="shared" si="6"/>
        <v>43699</v>
      </c>
      <c r="C131" s="203" t="str">
        <f>'Tube wts'!C131</f>
        <v>-4_8_LR</v>
      </c>
      <c r="D131" s="203">
        <f>'Tube wts'!D131</f>
        <v>0.9831</v>
      </c>
      <c r="E131" s="203">
        <f>'Tube wts'!E131</f>
        <v>1.0086</v>
      </c>
      <c r="F131" s="204">
        <f t="shared" si="68"/>
        <v>0.0255</v>
      </c>
      <c r="G131" s="204">
        <f t="shared" si="69"/>
        <v>229.5</v>
      </c>
      <c r="H131" s="217">
        <v>156.0</v>
      </c>
      <c r="I131" s="217">
        <v>30.0</v>
      </c>
      <c r="J131" s="217">
        <v>3.0</v>
      </c>
      <c r="K131" s="217" t="s">
        <v>160</v>
      </c>
      <c r="L131" s="217" t="s">
        <v>160</v>
      </c>
      <c r="M131" s="217" t="s">
        <v>160</v>
      </c>
      <c r="N131" s="218">
        <v>50.0</v>
      </c>
      <c r="O131" s="218">
        <f t="shared" si="3"/>
        <v>20</v>
      </c>
      <c r="P131" s="215">
        <f t="shared" si="73"/>
        <v>31200</v>
      </c>
      <c r="Q131" s="206">
        <f t="shared" si="74"/>
        <v>60000</v>
      </c>
      <c r="R131" s="206">
        <f t="shared" si="75"/>
        <v>60000</v>
      </c>
      <c r="S131" s="206"/>
      <c r="T131" s="206"/>
      <c r="U131" s="206"/>
      <c r="V131" s="251"/>
      <c r="W131" s="206">
        <f t="shared" si="72"/>
        <v>50400</v>
      </c>
      <c r="X131" s="209"/>
    </row>
    <row r="132" ht="15.75" customHeight="1">
      <c r="A132" s="154">
        <v>8.0</v>
      </c>
      <c r="B132" s="225">
        <f t="shared" si="6"/>
        <v>43699</v>
      </c>
      <c r="C132" s="211" t="str">
        <f>'Tube wts'!C132</f>
        <v>-5_8_L</v>
      </c>
      <c r="D132" s="211">
        <f>'Tube wts'!D132</f>
        <v>0.9796</v>
      </c>
      <c r="E132" s="211">
        <f>'Tube wts'!E132</f>
        <v>1.0022</v>
      </c>
      <c r="F132" s="212">
        <f t="shared" si="68"/>
        <v>0.0226</v>
      </c>
      <c r="G132" s="212">
        <f t="shared" si="69"/>
        <v>203.4</v>
      </c>
      <c r="H132" s="213" t="s">
        <v>174</v>
      </c>
      <c r="I132" s="213">
        <v>480.0</v>
      </c>
      <c r="J132" s="213">
        <v>52.0</v>
      </c>
      <c r="K132" s="213" t="s">
        <v>160</v>
      </c>
      <c r="L132" s="213" t="s">
        <v>160</v>
      </c>
      <c r="M132" s="213" t="s">
        <v>160</v>
      </c>
      <c r="N132" s="214">
        <v>50.0</v>
      </c>
      <c r="O132" s="214">
        <f t="shared" si="3"/>
        <v>20</v>
      </c>
      <c r="P132" s="215"/>
      <c r="Q132" s="215">
        <f t="shared" si="74"/>
        <v>960000</v>
      </c>
      <c r="R132" s="215">
        <f t="shared" si="75"/>
        <v>1040000</v>
      </c>
      <c r="S132" s="215"/>
      <c r="T132" s="215"/>
      <c r="U132" s="215"/>
      <c r="V132" s="214"/>
      <c r="W132" s="215">
        <f t="shared" si="72"/>
        <v>1000000</v>
      </c>
      <c r="X132" s="220"/>
    </row>
    <row r="133" ht="15.75" customHeight="1">
      <c r="A133" s="154">
        <v>8.0</v>
      </c>
      <c r="B133" s="225">
        <f t="shared" si="6"/>
        <v>43699</v>
      </c>
      <c r="C133" s="211" t="str">
        <f>'Tube wts'!C133</f>
        <v>-5_8_R</v>
      </c>
      <c r="D133" s="211">
        <f>'Tube wts'!D133</f>
        <v>0.989</v>
      </c>
      <c r="E133" s="211">
        <f>'Tube wts'!E133</f>
        <v>1.0269</v>
      </c>
      <c r="F133" s="212">
        <f t="shared" si="68"/>
        <v>0.0379</v>
      </c>
      <c r="G133" s="212">
        <f t="shared" si="69"/>
        <v>341.1</v>
      </c>
      <c r="H133" s="213" t="s">
        <v>174</v>
      </c>
      <c r="I133" s="213">
        <v>244.0</v>
      </c>
      <c r="J133" s="213">
        <v>30.0</v>
      </c>
      <c r="K133" s="213" t="s">
        <v>160</v>
      </c>
      <c r="L133" s="213" t="s">
        <v>160</v>
      </c>
      <c r="M133" s="213" t="s">
        <v>160</v>
      </c>
      <c r="N133" s="214">
        <v>50.0</v>
      </c>
      <c r="O133" s="214">
        <f t="shared" si="3"/>
        <v>20</v>
      </c>
      <c r="P133" s="215"/>
      <c r="Q133" s="215">
        <f t="shared" si="74"/>
        <v>488000</v>
      </c>
      <c r="R133" s="215">
        <f t="shared" si="75"/>
        <v>600000</v>
      </c>
      <c r="S133" s="215"/>
      <c r="T133" s="215"/>
      <c r="U133" s="215"/>
      <c r="V133" s="214"/>
      <c r="W133" s="215">
        <f t="shared" si="72"/>
        <v>544000</v>
      </c>
      <c r="X133" s="220"/>
    </row>
    <row r="134" ht="15.75" customHeight="1">
      <c r="A134" s="192">
        <v>8.0</v>
      </c>
      <c r="B134" s="224">
        <f t="shared" si="6"/>
        <v>43699</v>
      </c>
      <c r="C134" s="203" t="str">
        <f>'Tube wts'!C134</f>
        <v>-6_8_0</v>
      </c>
      <c r="D134" s="203">
        <f>'Tube wts'!D134</f>
        <v>0.9776</v>
      </c>
      <c r="E134" s="203">
        <f>'Tube wts'!E134</f>
        <v>1.0113</v>
      </c>
      <c r="F134" s="204">
        <f t="shared" si="68"/>
        <v>0.0337</v>
      </c>
      <c r="G134" s="204">
        <f t="shared" si="69"/>
        <v>303.3</v>
      </c>
      <c r="H134" s="217" t="s">
        <v>160</v>
      </c>
      <c r="I134" s="217" t="s">
        <v>160</v>
      </c>
      <c r="J134" s="217">
        <v>259.0</v>
      </c>
      <c r="K134" s="217">
        <v>23.0</v>
      </c>
      <c r="L134" s="217" t="s">
        <v>160</v>
      </c>
      <c r="M134" s="217" t="s">
        <v>160</v>
      </c>
      <c r="N134" s="218">
        <v>50.0</v>
      </c>
      <c r="O134" s="218">
        <f t="shared" si="3"/>
        <v>20</v>
      </c>
      <c r="P134" s="206"/>
      <c r="Q134" s="206"/>
      <c r="R134" s="215">
        <f t="shared" si="75"/>
        <v>5180000</v>
      </c>
      <c r="S134" s="206">
        <f>O134 * (1/10^-4) *K134</f>
        <v>4600000</v>
      </c>
      <c r="T134" s="206"/>
      <c r="U134" s="206"/>
      <c r="V134" s="218"/>
      <c r="W134" s="206">
        <f t="shared" si="72"/>
        <v>4890000</v>
      </c>
      <c r="X134" s="209"/>
    </row>
    <row r="135" ht="15.75" customHeight="1">
      <c r="A135" s="192">
        <v>8.0</v>
      </c>
      <c r="B135" s="224">
        <f t="shared" si="6"/>
        <v>43699</v>
      </c>
      <c r="C135" s="203" t="str">
        <f>'Tube wts'!C135</f>
        <v>-6_8_L</v>
      </c>
      <c r="D135" s="203" t="str">
        <f>'Tube wts'!D135</f>
        <v>NA</v>
      </c>
      <c r="E135" s="99" t="s">
        <v>122</v>
      </c>
      <c r="F135" s="249" t="s">
        <v>122</v>
      </c>
      <c r="G135" s="249" t="s">
        <v>122</v>
      </c>
      <c r="H135" s="217" t="s">
        <v>122</v>
      </c>
      <c r="I135" s="217" t="s">
        <v>122</v>
      </c>
      <c r="J135" s="217" t="s">
        <v>122</v>
      </c>
      <c r="K135" s="217" t="s">
        <v>122</v>
      </c>
      <c r="L135" s="217" t="s">
        <v>122</v>
      </c>
      <c r="M135" s="217" t="s">
        <v>122</v>
      </c>
      <c r="N135" s="218">
        <v>50.0</v>
      </c>
      <c r="O135" s="218">
        <f t="shared" si="3"/>
        <v>20</v>
      </c>
      <c r="P135" s="206"/>
      <c r="Q135" s="206"/>
      <c r="R135" s="206"/>
      <c r="S135" s="206"/>
      <c r="T135" s="206"/>
      <c r="U135" s="206"/>
      <c r="V135" s="218"/>
      <c r="W135" s="242" t="s">
        <v>122</v>
      </c>
      <c r="X135" s="209"/>
    </row>
    <row r="136" ht="15.75" customHeight="1">
      <c r="A136" s="230">
        <v>8.0</v>
      </c>
      <c r="B136" s="231">
        <f t="shared" si="6"/>
        <v>43699</v>
      </c>
      <c r="C136" s="232" t="str">
        <f>'Tube wts'!C136</f>
        <v>-6_8_R</v>
      </c>
      <c r="D136" s="232">
        <f>'Tube wts'!D136</f>
        <v>0.9811</v>
      </c>
      <c r="E136" s="232">
        <f>'Tube wts'!E136</f>
        <v>1.0281</v>
      </c>
      <c r="F136" s="233">
        <f t="shared" ref="F136:F149" si="76">E136-D136</f>
        <v>0.047</v>
      </c>
      <c r="G136" s="233">
        <f t="shared" ref="G136:G149" si="77">F136*9000</f>
        <v>423</v>
      </c>
      <c r="H136" s="234" t="s">
        <v>160</v>
      </c>
      <c r="I136" s="234" t="s">
        <v>160</v>
      </c>
      <c r="J136" s="234">
        <v>257.0</v>
      </c>
      <c r="K136" s="234">
        <v>41.0</v>
      </c>
      <c r="L136" s="234" t="s">
        <v>160</v>
      </c>
      <c r="M136" s="234" t="s">
        <v>160</v>
      </c>
      <c r="N136" s="235">
        <v>50.0</v>
      </c>
      <c r="O136" s="235">
        <f t="shared" si="3"/>
        <v>20</v>
      </c>
      <c r="P136" s="236"/>
      <c r="Q136" s="236"/>
      <c r="R136" s="236">
        <f>O136 * (1/10^-3) *J136</f>
        <v>5140000</v>
      </c>
      <c r="S136" s="236">
        <f t="shared" ref="S136:S138" si="78">O136 * (1/10^-4) *K136</f>
        <v>8200000</v>
      </c>
      <c r="T136" s="215"/>
      <c r="U136" s="236"/>
      <c r="V136" s="235"/>
      <c r="W136" s="236">
        <f t="shared" ref="W136:W149" si="79">AVERAGE(P136:U136)</f>
        <v>6670000</v>
      </c>
      <c r="X136" s="220"/>
    </row>
    <row r="137" ht="15.75" customHeight="1">
      <c r="A137" s="226">
        <v>9.0</v>
      </c>
      <c r="B137" s="221">
        <f t="shared" si="6"/>
        <v>43700</v>
      </c>
      <c r="C137" s="195" t="str">
        <f>'Tube wts'!C137</f>
        <v>NT_8_0</v>
      </c>
      <c r="D137" s="195">
        <f>'Tube wts'!D137</f>
        <v>0.9848</v>
      </c>
      <c r="E137" s="195">
        <f>'Tube wts'!E137</f>
        <v>1.0192</v>
      </c>
      <c r="F137" s="196">
        <f t="shared" si="76"/>
        <v>0.0344</v>
      </c>
      <c r="G137" s="196">
        <f t="shared" si="77"/>
        <v>309.6</v>
      </c>
      <c r="H137" s="222" t="s">
        <v>160</v>
      </c>
      <c r="I137" s="222" t="s">
        <v>160</v>
      </c>
      <c r="J137" s="222" t="s">
        <v>160</v>
      </c>
      <c r="K137" s="222">
        <v>86.0</v>
      </c>
      <c r="L137" s="222">
        <v>18.0</v>
      </c>
      <c r="M137" s="222" t="s">
        <v>160</v>
      </c>
      <c r="N137" s="223">
        <v>50.0</v>
      </c>
      <c r="O137" s="223">
        <f t="shared" si="3"/>
        <v>20</v>
      </c>
      <c r="P137" s="198"/>
      <c r="Q137" s="198"/>
      <c r="R137" s="198"/>
      <c r="S137" s="198">
        <f t="shared" si="78"/>
        <v>17200000</v>
      </c>
      <c r="T137" s="198">
        <f t="shared" ref="T137:T138" si="80">O137 * (1/10^-5) *L137</f>
        <v>36000000</v>
      </c>
      <c r="U137" s="198"/>
      <c r="V137" s="223"/>
      <c r="W137" s="198">
        <f t="shared" si="79"/>
        <v>26600000</v>
      </c>
      <c r="X137" s="201"/>
    </row>
    <row r="138" ht="15.75" customHeight="1">
      <c r="A138" s="192">
        <v>9.0</v>
      </c>
      <c r="B138" s="224">
        <f t="shared" si="6"/>
        <v>43700</v>
      </c>
      <c r="C138" s="203" t="str">
        <f>'Tube wts'!C138</f>
        <v>NT_8_LR</v>
      </c>
      <c r="D138" s="203">
        <f>'Tube wts'!D138</f>
        <v>0.9718</v>
      </c>
      <c r="E138" s="203">
        <f>'Tube wts'!E138</f>
        <v>0.9924</v>
      </c>
      <c r="F138" s="204">
        <f t="shared" si="76"/>
        <v>0.0206</v>
      </c>
      <c r="G138" s="204">
        <f t="shared" si="77"/>
        <v>185.4</v>
      </c>
      <c r="H138" s="217" t="s">
        <v>160</v>
      </c>
      <c r="I138" s="217" t="s">
        <v>160</v>
      </c>
      <c r="J138" s="217" t="s">
        <v>174</v>
      </c>
      <c r="K138" s="217">
        <v>92.0</v>
      </c>
      <c r="L138" s="217">
        <v>10.0</v>
      </c>
      <c r="M138" s="217" t="s">
        <v>160</v>
      </c>
      <c r="N138" s="218">
        <v>50.0</v>
      </c>
      <c r="O138" s="218">
        <f t="shared" si="3"/>
        <v>20</v>
      </c>
      <c r="P138" s="206"/>
      <c r="Q138" s="206"/>
      <c r="R138" s="206"/>
      <c r="S138" s="206">
        <f t="shared" si="78"/>
        <v>18400000</v>
      </c>
      <c r="T138" s="206">
        <f t="shared" si="80"/>
        <v>20000000</v>
      </c>
      <c r="U138" s="206"/>
      <c r="V138" s="218"/>
      <c r="W138" s="206">
        <f t="shared" si="79"/>
        <v>19200000</v>
      </c>
      <c r="X138" s="209"/>
    </row>
    <row r="139" ht="15.75" customHeight="1">
      <c r="A139" s="154">
        <v>9.0</v>
      </c>
      <c r="B139" s="225">
        <f t="shared" si="6"/>
        <v>43700</v>
      </c>
      <c r="C139" s="211" t="str">
        <f>'Tube wts'!C139</f>
        <v>F_8_L</v>
      </c>
      <c r="D139" s="211">
        <f>'Tube wts'!D139</f>
        <v>0.991</v>
      </c>
      <c r="E139" s="211">
        <f>'Tube wts'!E139</f>
        <v>1.0191</v>
      </c>
      <c r="F139" s="212">
        <f t="shared" si="76"/>
        <v>0.0281</v>
      </c>
      <c r="G139" s="212">
        <f t="shared" si="77"/>
        <v>252.9</v>
      </c>
      <c r="H139" s="213">
        <v>0.0</v>
      </c>
      <c r="I139" s="213" t="s">
        <v>160</v>
      </c>
      <c r="J139" s="213" t="s">
        <v>160</v>
      </c>
      <c r="K139" s="213" t="s">
        <v>160</v>
      </c>
      <c r="L139" s="213" t="s">
        <v>160</v>
      </c>
      <c r="M139" s="213" t="s">
        <v>160</v>
      </c>
      <c r="N139" s="214">
        <v>50.0</v>
      </c>
      <c r="O139" s="214">
        <f t="shared" si="3"/>
        <v>20</v>
      </c>
      <c r="P139" s="215">
        <f t="shared" ref="P139:P144" si="81">O139 * (1/10^-1) *H139</f>
        <v>0</v>
      </c>
      <c r="Q139" s="215"/>
      <c r="R139" s="215"/>
      <c r="S139" s="215"/>
      <c r="T139" s="215"/>
      <c r="U139" s="215"/>
      <c r="V139" s="214"/>
      <c r="W139" s="215">
        <f t="shared" si="79"/>
        <v>0</v>
      </c>
      <c r="X139" s="220"/>
    </row>
    <row r="140" ht="15.75" customHeight="1">
      <c r="A140" s="154">
        <v>9.0</v>
      </c>
      <c r="B140" s="225">
        <f t="shared" si="6"/>
        <v>43700</v>
      </c>
      <c r="C140" s="211" t="str">
        <f>'Tube wts'!C140</f>
        <v>F_8_R</v>
      </c>
      <c r="D140" s="211">
        <f>'Tube wts'!D140</f>
        <v>0.9902</v>
      </c>
      <c r="E140" s="211">
        <f>'Tube wts'!E140</f>
        <v>1.0138</v>
      </c>
      <c r="F140" s="212">
        <f t="shared" si="76"/>
        <v>0.0236</v>
      </c>
      <c r="G140" s="212">
        <f t="shared" si="77"/>
        <v>212.4</v>
      </c>
      <c r="H140" s="213">
        <v>0.0</v>
      </c>
      <c r="I140" s="213" t="s">
        <v>160</v>
      </c>
      <c r="J140" s="213" t="s">
        <v>160</v>
      </c>
      <c r="K140" s="213" t="s">
        <v>160</v>
      </c>
      <c r="L140" s="213" t="s">
        <v>160</v>
      </c>
      <c r="M140" s="213" t="s">
        <v>160</v>
      </c>
      <c r="N140" s="214">
        <v>50.0</v>
      </c>
      <c r="O140" s="214">
        <f t="shared" si="3"/>
        <v>20</v>
      </c>
      <c r="P140" s="215">
        <f t="shared" si="81"/>
        <v>0</v>
      </c>
      <c r="Q140" s="215"/>
      <c r="R140" s="215"/>
      <c r="S140" s="215"/>
      <c r="T140" s="215"/>
      <c r="U140" s="215"/>
      <c r="V140" s="214"/>
      <c r="W140" s="215">
        <f t="shared" si="79"/>
        <v>0</v>
      </c>
      <c r="X140" s="220"/>
    </row>
    <row r="141" ht="15.75" customHeight="1">
      <c r="A141" s="192">
        <v>9.0</v>
      </c>
      <c r="B141" s="224">
        <f t="shared" si="6"/>
        <v>43700</v>
      </c>
      <c r="C141" s="203" t="str">
        <f>'Tube wts'!C141</f>
        <v>M_8_0</v>
      </c>
      <c r="D141" s="203">
        <f>'Tube wts'!D141</f>
        <v>0.9749</v>
      </c>
      <c r="E141" s="203">
        <f>'Tube wts'!E141</f>
        <v>1.0009</v>
      </c>
      <c r="F141" s="204">
        <f t="shared" si="76"/>
        <v>0.026</v>
      </c>
      <c r="G141" s="204">
        <f t="shared" si="77"/>
        <v>234</v>
      </c>
      <c r="H141" s="217">
        <v>0.0</v>
      </c>
      <c r="I141" s="217" t="s">
        <v>160</v>
      </c>
      <c r="J141" s="217" t="s">
        <v>160</v>
      </c>
      <c r="K141" s="217" t="s">
        <v>160</v>
      </c>
      <c r="L141" s="217" t="s">
        <v>160</v>
      </c>
      <c r="M141" s="217" t="s">
        <v>160</v>
      </c>
      <c r="N141" s="218">
        <v>50.0</v>
      </c>
      <c r="O141" s="218">
        <f t="shared" si="3"/>
        <v>20</v>
      </c>
      <c r="P141" s="206">
        <f t="shared" si="81"/>
        <v>0</v>
      </c>
      <c r="Q141" s="206"/>
      <c r="R141" s="206"/>
      <c r="S141" s="206"/>
      <c r="T141" s="206"/>
      <c r="U141" s="206"/>
      <c r="V141" s="218"/>
      <c r="W141" s="206">
        <f t="shared" si="79"/>
        <v>0</v>
      </c>
      <c r="X141" s="209"/>
    </row>
    <row r="142" ht="15.75" customHeight="1">
      <c r="A142" s="192">
        <v>9.0</v>
      </c>
      <c r="B142" s="224">
        <f t="shared" si="6"/>
        <v>43700</v>
      </c>
      <c r="C142" s="203" t="str">
        <f>'Tube wts'!C142</f>
        <v>M_8_LR</v>
      </c>
      <c r="D142" s="203">
        <f>'Tube wts'!D142</f>
        <v>0.9637</v>
      </c>
      <c r="E142" s="203">
        <f>'Tube wts'!E142</f>
        <v>0.9753</v>
      </c>
      <c r="F142" s="204">
        <f t="shared" si="76"/>
        <v>0.0116</v>
      </c>
      <c r="G142" s="204">
        <f t="shared" si="77"/>
        <v>104.4</v>
      </c>
      <c r="H142" s="217">
        <v>0.0</v>
      </c>
      <c r="I142" s="217" t="s">
        <v>160</v>
      </c>
      <c r="J142" s="217" t="s">
        <v>160</v>
      </c>
      <c r="K142" s="217" t="s">
        <v>160</v>
      </c>
      <c r="L142" s="217" t="s">
        <v>160</v>
      </c>
      <c r="M142" s="217" t="s">
        <v>160</v>
      </c>
      <c r="N142" s="218">
        <v>50.0</v>
      </c>
      <c r="O142" s="218">
        <f t="shared" si="3"/>
        <v>20</v>
      </c>
      <c r="P142" s="206">
        <f t="shared" si="81"/>
        <v>0</v>
      </c>
      <c r="Q142" s="206"/>
      <c r="R142" s="206"/>
      <c r="S142" s="206"/>
      <c r="T142" s="206"/>
      <c r="U142" s="206"/>
      <c r="V142" s="218"/>
      <c r="W142" s="206">
        <f t="shared" si="79"/>
        <v>0</v>
      </c>
      <c r="X142" s="209"/>
    </row>
    <row r="143" ht="15.75" customHeight="1">
      <c r="A143" s="154">
        <v>9.0</v>
      </c>
      <c r="B143" s="225">
        <f t="shared" si="6"/>
        <v>43700</v>
      </c>
      <c r="C143" s="211" t="str">
        <f>'Tube wts'!C143</f>
        <v>L_8_L</v>
      </c>
      <c r="D143" s="211">
        <f>'Tube wts'!D143</f>
        <v>0.9833</v>
      </c>
      <c r="E143" s="211">
        <f>'Tube wts'!E143</f>
        <v>1.0024</v>
      </c>
      <c r="F143" s="212">
        <f t="shared" si="76"/>
        <v>0.0191</v>
      </c>
      <c r="G143" s="212">
        <f t="shared" si="77"/>
        <v>171.9</v>
      </c>
      <c r="H143" s="213">
        <v>0.0</v>
      </c>
      <c r="I143" s="213" t="s">
        <v>160</v>
      </c>
      <c r="J143" s="213" t="s">
        <v>160</v>
      </c>
      <c r="K143" s="213" t="s">
        <v>160</v>
      </c>
      <c r="L143" s="213" t="s">
        <v>160</v>
      </c>
      <c r="M143" s="213" t="s">
        <v>160</v>
      </c>
      <c r="N143" s="214">
        <v>50.0</v>
      </c>
      <c r="O143" s="214">
        <f t="shared" si="3"/>
        <v>20</v>
      </c>
      <c r="P143" s="215">
        <f t="shared" si="81"/>
        <v>0</v>
      </c>
      <c r="Q143" s="215"/>
      <c r="R143" s="215"/>
      <c r="S143" s="215"/>
      <c r="T143" s="215"/>
      <c r="U143" s="215"/>
      <c r="V143" s="214"/>
      <c r="W143" s="215">
        <f t="shared" si="79"/>
        <v>0</v>
      </c>
      <c r="X143" s="220"/>
    </row>
    <row r="144" ht="15.75" customHeight="1">
      <c r="A144" s="154">
        <v>9.0</v>
      </c>
      <c r="B144" s="225">
        <f t="shared" si="6"/>
        <v>43700</v>
      </c>
      <c r="C144" s="211" t="str">
        <f>'Tube wts'!C144</f>
        <v>L_8_R</v>
      </c>
      <c r="D144" s="211">
        <f>'Tube wts'!D144</f>
        <v>0.9799</v>
      </c>
      <c r="E144" s="211">
        <f>'Tube wts'!E144</f>
        <v>1.0068</v>
      </c>
      <c r="F144" s="212">
        <f t="shared" si="76"/>
        <v>0.0269</v>
      </c>
      <c r="G144" s="212">
        <f t="shared" si="77"/>
        <v>242.1</v>
      </c>
      <c r="H144" s="213">
        <v>0.0</v>
      </c>
      <c r="I144" s="213" t="s">
        <v>160</v>
      </c>
      <c r="J144" s="213" t="s">
        <v>160</v>
      </c>
      <c r="K144" s="213" t="s">
        <v>160</v>
      </c>
      <c r="L144" s="213" t="s">
        <v>160</v>
      </c>
      <c r="M144" s="213" t="s">
        <v>160</v>
      </c>
      <c r="N144" s="214">
        <v>50.0</v>
      </c>
      <c r="O144" s="214">
        <f t="shared" si="3"/>
        <v>20</v>
      </c>
      <c r="P144" s="215">
        <f t="shared" si="81"/>
        <v>0</v>
      </c>
      <c r="Q144" s="215"/>
      <c r="R144" s="215"/>
      <c r="S144" s="215"/>
      <c r="T144" s="215"/>
      <c r="U144" s="215"/>
      <c r="V144" s="214"/>
      <c r="W144" s="215">
        <f t="shared" si="79"/>
        <v>0</v>
      </c>
      <c r="X144" s="220"/>
    </row>
    <row r="145" ht="15.75" customHeight="1">
      <c r="A145" s="192">
        <v>9.0</v>
      </c>
      <c r="B145" s="224">
        <f t="shared" si="6"/>
        <v>43700</v>
      </c>
      <c r="C145" s="203" t="str">
        <f>'Tube wts'!C145</f>
        <v>-4_8_0</v>
      </c>
      <c r="D145" s="203">
        <f>'Tube wts'!D145</f>
        <v>0.9822</v>
      </c>
      <c r="E145" s="203">
        <f>'Tube wts'!E145</f>
        <v>1.0144</v>
      </c>
      <c r="F145" s="204">
        <f t="shared" si="76"/>
        <v>0.0322</v>
      </c>
      <c r="G145" s="204">
        <f t="shared" si="77"/>
        <v>289.8</v>
      </c>
      <c r="H145" s="217" t="s">
        <v>174</v>
      </c>
      <c r="I145" s="217">
        <v>45.0</v>
      </c>
      <c r="J145" s="217">
        <v>5.0</v>
      </c>
      <c r="K145" s="217" t="s">
        <v>160</v>
      </c>
      <c r="L145" s="217" t="s">
        <v>160</v>
      </c>
      <c r="M145" s="217" t="s">
        <v>160</v>
      </c>
      <c r="N145" s="218">
        <v>50.0</v>
      </c>
      <c r="O145" s="218">
        <f t="shared" si="3"/>
        <v>20</v>
      </c>
      <c r="P145" s="215"/>
      <c r="Q145" s="206">
        <f t="shared" ref="Q145:Q146" si="82">O145 * (1/10^-2) *I145</f>
        <v>90000</v>
      </c>
      <c r="R145" s="206">
        <f t="shared" ref="R145:R148" si="83">O145 * (1/10^-3) *J145</f>
        <v>100000</v>
      </c>
      <c r="S145" s="206"/>
      <c r="T145" s="206"/>
      <c r="U145" s="206"/>
      <c r="V145" s="218"/>
      <c r="W145" s="206">
        <f t="shared" si="79"/>
        <v>95000</v>
      </c>
      <c r="X145" s="209"/>
    </row>
    <row r="146" ht="15.75" customHeight="1">
      <c r="A146" s="192">
        <v>9.0</v>
      </c>
      <c r="B146" s="224">
        <f t="shared" si="6"/>
        <v>43700</v>
      </c>
      <c r="C146" s="203" t="str">
        <f>'Tube wts'!C146</f>
        <v>-4_8_LR</v>
      </c>
      <c r="D146" s="203">
        <f>'Tube wts'!D146</f>
        <v>0.9865</v>
      </c>
      <c r="E146" s="203">
        <f>'Tube wts'!E146</f>
        <v>1.0179</v>
      </c>
      <c r="F146" s="204">
        <f t="shared" si="76"/>
        <v>0.0314</v>
      </c>
      <c r="G146" s="204">
        <f t="shared" si="77"/>
        <v>282.6</v>
      </c>
      <c r="H146" s="217" t="s">
        <v>174</v>
      </c>
      <c r="I146" s="217">
        <v>21.0</v>
      </c>
      <c r="J146" s="217">
        <v>3.0</v>
      </c>
      <c r="K146" s="217" t="s">
        <v>160</v>
      </c>
      <c r="L146" s="217" t="s">
        <v>160</v>
      </c>
      <c r="M146" s="217" t="s">
        <v>160</v>
      </c>
      <c r="N146" s="218">
        <v>50.0</v>
      </c>
      <c r="O146" s="218">
        <f t="shared" si="3"/>
        <v>20</v>
      </c>
      <c r="P146" s="215"/>
      <c r="Q146" s="206">
        <f t="shared" si="82"/>
        <v>42000</v>
      </c>
      <c r="R146" s="206">
        <f t="shared" si="83"/>
        <v>60000</v>
      </c>
      <c r="S146" s="206"/>
      <c r="T146" s="206"/>
      <c r="U146" s="206"/>
      <c r="V146" s="218"/>
      <c r="W146" s="206">
        <f t="shared" si="79"/>
        <v>51000</v>
      </c>
      <c r="X146" s="209"/>
    </row>
    <row r="147" ht="15.75" customHeight="1">
      <c r="A147" s="154">
        <v>9.0</v>
      </c>
      <c r="B147" s="225">
        <f t="shared" si="6"/>
        <v>43700</v>
      </c>
      <c r="C147" s="211" t="str">
        <f>'Tube wts'!C147</f>
        <v>-5_8_L</v>
      </c>
      <c r="D147" s="211">
        <f>'Tube wts'!D147</f>
        <v>0.9732</v>
      </c>
      <c r="E147" s="211">
        <f>'Tube wts'!E147</f>
        <v>0.9985</v>
      </c>
      <c r="F147" s="212">
        <f t="shared" si="76"/>
        <v>0.0253</v>
      </c>
      <c r="G147" s="212">
        <f t="shared" si="77"/>
        <v>227.7</v>
      </c>
      <c r="H147" s="213" t="s">
        <v>174</v>
      </c>
      <c r="I147" s="213" t="s">
        <v>174</v>
      </c>
      <c r="J147" s="213">
        <v>70.0</v>
      </c>
      <c r="K147" s="213" t="s">
        <v>160</v>
      </c>
      <c r="L147" s="213" t="s">
        <v>160</v>
      </c>
      <c r="M147" s="213" t="s">
        <v>160</v>
      </c>
      <c r="N147" s="214">
        <v>50.0</v>
      </c>
      <c r="O147" s="214">
        <f t="shared" si="3"/>
        <v>20</v>
      </c>
      <c r="P147" s="215"/>
      <c r="Q147" s="215"/>
      <c r="R147" s="215">
        <f t="shared" si="83"/>
        <v>1400000</v>
      </c>
      <c r="S147" s="215"/>
      <c r="T147" s="215"/>
      <c r="U147" s="215"/>
      <c r="V147" s="214"/>
      <c r="W147" s="215">
        <f t="shared" si="79"/>
        <v>1400000</v>
      </c>
      <c r="X147" s="220"/>
    </row>
    <row r="148" ht="15.75" customHeight="1">
      <c r="A148" s="154">
        <v>9.0</v>
      </c>
      <c r="B148" s="225">
        <f t="shared" si="6"/>
        <v>43700</v>
      </c>
      <c r="C148" s="211" t="str">
        <f>'Tube wts'!C148</f>
        <v>-5_8_R</v>
      </c>
      <c r="D148" s="211">
        <f>'Tube wts'!D148</f>
        <v>0.9821</v>
      </c>
      <c r="E148" s="211">
        <f>'Tube wts'!E148</f>
        <v>1.0131</v>
      </c>
      <c r="F148" s="212">
        <f t="shared" si="76"/>
        <v>0.031</v>
      </c>
      <c r="G148" s="212">
        <f t="shared" si="77"/>
        <v>279</v>
      </c>
      <c r="H148" s="213" t="s">
        <v>174</v>
      </c>
      <c r="I148" s="213" t="s">
        <v>174</v>
      </c>
      <c r="J148" s="213">
        <v>49.0</v>
      </c>
      <c r="K148" s="213" t="s">
        <v>160</v>
      </c>
      <c r="L148" s="213" t="s">
        <v>160</v>
      </c>
      <c r="M148" s="213" t="s">
        <v>160</v>
      </c>
      <c r="N148" s="214">
        <v>50.0</v>
      </c>
      <c r="O148" s="214">
        <f t="shared" si="3"/>
        <v>20</v>
      </c>
      <c r="P148" s="215"/>
      <c r="Q148" s="215"/>
      <c r="R148" s="215">
        <f t="shared" si="83"/>
        <v>980000</v>
      </c>
      <c r="S148" s="215"/>
      <c r="T148" s="215"/>
      <c r="U148" s="215"/>
      <c r="V148" s="214"/>
      <c r="W148" s="215">
        <f t="shared" si="79"/>
        <v>980000</v>
      </c>
      <c r="X148" s="220"/>
    </row>
    <row r="149" ht="15.75" customHeight="1">
      <c r="A149" s="192">
        <v>9.0</v>
      </c>
      <c r="B149" s="224">
        <f t="shared" si="6"/>
        <v>43700</v>
      </c>
      <c r="C149" s="203" t="str">
        <f>'Tube wts'!C149</f>
        <v>-6_8_0</v>
      </c>
      <c r="D149" s="203">
        <f>'Tube wts'!D149</f>
        <v>0.9792</v>
      </c>
      <c r="E149" s="203">
        <f>'Tube wts'!E149</f>
        <v>0.9937</v>
      </c>
      <c r="F149" s="204">
        <f t="shared" si="76"/>
        <v>0.0145</v>
      </c>
      <c r="G149" s="204">
        <f t="shared" si="77"/>
        <v>130.5</v>
      </c>
      <c r="H149" s="217" t="s">
        <v>160</v>
      </c>
      <c r="I149" s="217" t="s">
        <v>160</v>
      </c>
      <c r="J149" s="217" t="s">
        <v>174</v>
      </c>
      <c r="K149" s="217">
        <v>58.0</v>
      </c>
      <c r="L149" s="217" t="s">
        <v>160</v>
      </c>
      <c r="M149" s="217" t="s">
        <v>160</v>
      </c>
      <c r="N149" s="218">
        <v>50.0</v>
      </c>
      <c r="O149" s="218">
        <f t="shared" si="3"/>
        <v>20</v>
      </c>
      <c r="P149" s="206"/>
      <c r="Q149" s="206"/>
      <c r="R149" s="215"/>
      <c r="S149" s="206">
        <f>O149 * (1/10^-4) *K149</f>
        <v>11600000</v>
      </c>
      <c r="T149" s="206"/>
      <c r="U149" s="206"/>
      <c r="V149" s="218"/>
      <c r="W149" s="206">
        <f t="shared" si="79"/>
        <v>11600000</v>
      </c>
      <c r="X149" s="209"/>
    </row>
    <row r="150" ht="15.75" customHeight="1">
      <c r="A150" s="192">
        <v>9.0</v>
      </c>
      <c r="B150" s="224">
        <f t="shared" si="6"/>
        <v>43700</v>
      </c>
      <c r="C150" s="203" t="str">
        <f>'Tube wts'!C150</f>
        <v>-6_8_L</v>
      </c>
      <c r="D150" s="203" t="str">
        <f>'Tube wts'!D150</f>
        <v>NA</v>
      </c>
      <c r="E150" s="99" t="s">
        <v>122</v>
      </c>
      <c r="F150" s="249" t="s">
        <v>122</v>
      </c>
      <c r="G150" s="249" t="s">
        <v>122</v>
      </c>
      <c r="H150" s="217" t="s">
        <v>122</v>
      </c>
      <c r="I150" s="217" t="s">
        <v>122</v>
      </c>
      <c r="J150" s="217" t="s">
        <v>122</v>
      </c>
      <c r="K150" s="217" t="s">
        <v>122</v>
      </c>
      <c r="L150" s="217" t="s">
        <v>122</v>
      </c>
      <c r="M150" s="217" t="s">
        <v>122</v>
      </c>
      <c r="N150" s="218">
        <v>50.0</v>
      </c>
      <c r="O150" s="218">
        <f t="shared" si="3"/>
        <v>20</v>
      </c>
      <c r="P150" s="206"/>
      <c r="Q150" s="206"/>
      <c r="R150" s="206"/>
      <c r="S150" s="206"/>
      <c r="T150" s="206"/>
      <c r="U150" s="206"/>
      <c r="V150" s="218"/>
      <c r="W150" s="242" t="s">
        <v>122</v>
      </c>
      <c r="X150" s="209"/>
    </row>
    <row r="151" ht="15.75" customHeight="1">
      <c r="A151" s="154">
        <v>9.0</v>
      </c>
      <c r="B151" s="225">
        <f t="shared" si="6"/>
        <v>43700</v>
      </c>
      <c r="C151" s="211" t="str">
        <f>'Tube wts'!C151</f>
        <v>-6_8_R</v>
      </c>
      <c r="D151" s="211">
        <f>'Tube wts'!D151</f>
        <v>0.9881</v>
      </c>
      <c r="E151" s="211">
        <f>'Tube wts'!E151</f>
        <v>1.0007</v>
      </c>
      <c r="F151" s="212">
        <f t="shared" ref="F151:F164" si="84">E151-D151</f>
        <v>0.0126</v>
      </c>
      <c r="G151" s="212">
        <f t="shared" ref="G151:G164" si="85">F151*9000</f>
        <v>113.4</v>
      </c>
      <c r="H151" s="213" t="s">
        <v>160</v>
      </c>
      <c r="I151" s="213" t="s">
        <v>160</v>
      </c>
      <c r="J151" s="213">
        <v>228.0</v>
      </c>
      <c r="K151" s="213">
        <v>21.0</v>
      </c>
      <c r="L151" s="213" t="s">
        <v>160</v>
      </c>
      <c r="M151" s="213" t="s">
        <v>160</v>
      </c>
      <c r="N151" s="214">
        <v>50.0</v>
      </c>
      <c r="O151" s="214">
        <f t="shared" si="3"/>
        <v>20</v>
      </c>
      <c r="P151" s="236"/>
      <c r="Q151" s="236"/>
      <c r="R151" s="236">
        <f>O151 * (1/10^-3) *J151</f>
        <v>4560000</v>
      </c>
      <c r="S151" s="236">
        <f t="shared" ref="S151:S153" si="86">O151 * (1/10^-4) *K151</f>
        <v>4200000</v>
      </c>
      <c r="T151" s="215"/>
      <c r="U151" s="215"/>
      <c r="V151" s="214"/>
      <c r="W151" s="215">
        <f t="shared" ref="W151:W157" si="87">AVERAGE(P151:U151)</f>
        <v>4380000</v>
      </c>
      <c r="X151" s="220"/>
    </row>
    <row r="152" ht="15.75" customHeight="1">
      <c r="A152" s="226">
        <v>10.0</v>
      </c>
      <c r="B152" s="221">
        <f t="shared" si="6"/>
        <v>43701</v>
      </c>
      <c r="C152" s="195" t="str">
        <f>'Tube wts'!C152</f>
        <v>NT_8_0</v>
      </c>
      <c r="D152" s="195">
        <f>'Tube wts'!D152</f>
        <v>0.9861</v>
      </c>
      <c r="E152" s="195">
        <f>'Tube wts'!E152</f>
        <v>1.0354</v>
      </c>
      <c r="F152" s="196">
        <f t="shared" si="84"/>
        <v>0.0493</v>
      </c>
      <c r="G152" s="196">
        <f t="shared" si="85"/>
        <v>443.7</v>
      </c>
      <c r="H152" s="222" t="s">
        <v>160</v>
      </c>
      <c r="I152" s="222" t="s">
        <v>160</v>
      </c>
      <c r="J152" s="222" t="s">
        <v>160</v>
      </c>
      <c r="K152" s="222">
        <v>82.0</v>
      </c>
      <c r="L152" s="222">
        <v>24.0</v>
      </c>
      <c r="M152" s="222" t="s">
        <v>160</v>
      </c>
      <c r="N152" s="223">
        <v>50.0</v>
      </c>
      <c r="O152" s="223">
        <f t="shared" si="3"/>
        <v>20</v>
      </c>
      <c r="P152" s="198"/>
      <c r="Q152" s="198"/>
      <c r="R152" s="198"/>
      <c r="S152" s="198">
        <f t="shared" si="86"/>
        <v>16400000</v>
      </c>
      <c r="T152" s="198">
        <f t="shared" ref="T152:T153" si="88">O152 * (1/10^-5) *L152</f>
        <v>48000000</v>
      </c>
      <c r="U152" s="198"/>
      <c r="V152" s="223"/>
      <c r="W152" s="198">
        <f t="shared" si="87"/>
        <v>32200000</v>
      </c>
      <c r="X152" s="201"/>
    </row>
    <row r="153" ht="15.75" customHeight="1">
      <c r="A153" s="229">
        <v>10.0</v>
      </c>
      <c r="B153" s="224">
        <f t="shared" si="6"/>
        <v>43701</v>
      </c>
      <c r="C153" s="218" t="str">
        <f>'Tube wts'!C153</f>
        <v>NT_8_LR</v>
      </c>
      <c r="D153" s="218">
        <f>'Tube wts'!D153</f>
        <v>0.9697</v>
      </c>
      <c r="E153" s="218">
        <f>'Tube wts'!E153</f>
        <v>1.001</v>
      </c>
      <c r="F153" s="229">
        <f t="shared" si="84"/>
        <v>0.0313</v>
      </c>
      <c r="G153" s="229">
        <f t="shared" si="85"/>
        <v>281.7</v>
      </c>
      <c r="H153" s="217" t="s">
        <v>160</v>
      </c>
      <c r="I153" s="217" t="s">
        <v>160</v>
      </c>
      <c r="J153" s="217" t="s">
        <v>174</v>
      </c>
      <c r="K153" s="217">
        <v>98.0</v>
      </c>
      <c r="L153" s="217">
        <v>11.0</v>
      </c>
      <c r="M153" s="217" t="s">
        <v>160</v>
      </c>
      <c r="N153" s="218">
        <v>50.0</v>
      </c>
      <c r="O153" s="218">
        <f t="shared" si="3"/>
        <v>20</v>
      </c>
      <c r="P153" s="206"/>
      <c r="Q153" s="206"/>
      <c r="R153" s="206"/>
      <c r="S153" s="206">
        <f t="shared" si="86"/>
        <v>19600000</v>
      </c>
      <c r="T153" s="206">
        <f t="shared" si="88"/>
        <v>22000000</v>
      </c>
      <c r="U153" s="206"/>
      <c r="V153" s="218"/>
      <c r="W153" s="206">
        <f t="shared" si="87"/>
        <v>20800000</v>
      </c>
      <c r="X153" s="122"/>
    </row>
    <row r="154" ht="15.75" customHeight="1">
      <c r="A154" s="154">
        <v>10.0</v>
      </c>
      <c r="B154" s="225">
        <f t="shared" si="6"/>
        <v>43701</v>
      </c>
      <c r="C154" s="211" t="str">
        <f>'Tube wts'!C154</f>
        <v>F_8_L</v>
      </c>
      <c r="D154" s="211">
        <f>'Tube wts'!D154</f>
        <v>0.9807</v>
      </c>
      <c r="E154" s="211">
        <f>'Tube wts'!E154</f>
        <v>1.0128</v>
      </c>
      <c r="F154" s="212">
        <f t="shared" si="84"/>
        <v>0.0321</v>
      </c>
      <c r="G154" s="212">
        <f t="shared" si="85"/>
        <v>288.9</v>
      </c>
      <c r="H154" s="213">
        <v>0.0</v>
      </c>
      <c r="I154" s="213" t="s">
        <v>160</v>
      </c>
      <c r="J154" s="213" t="s">
        <v>160</v>
      </c>
      <c r="K154" s="213" t="s">
        <v>160</v>
      </c>
      <c r="L154" s="213" t="s">
        <v>160</v>
      </c>
      <c r="M154" s="213" t="s">
        <v>160</v>
      </c>
      <c r="N154" s="214">
        <v>50.0</v>
      </c>
      <c r="O154" s="214">
        <f t="shared" si="3"/>
        <v>20</v>
      </c>
      <c r="P154" s="215">
        <f t="shared" ref="P154:P161" si="89">O154 * (1/10^-1) *H154</f>
        <v>0</v>
      </c>
      <c r="Q154" s="215"/>
      <c r="R154" s="215"/>
      <c r="S154" s="215"/>
      <c r="T154" s="215"/>
      <c r="U154" s="215"/>
      <c r="V154" s="214"/>
      <c r="W154" s="215">
        <f t="shared" si="87"/>
        <v>0</v>
      </c>
      <c r="X154" s="220"/>
    </row>
    <row r="155" ht="15.75" customHeight="1">
      <c r="A155" s="154">
        <v>10.0</v>
      </c>
      <c r="B155" s="225">
        <f t="shared" si="6"/>
        <v>43701</v>
      </c>
      <c r="C155" s="211" t="str">
        <f>'Tube wts'!C155</f>
        <v>F_8_R</v>
      </c>
      <c r="D155" s="211">
        <f>'Tube wts'!D155</f>
        <v>0.9791</v>
      </c>
      <c r="E155" s="211">
        <f>'Tube wts'!E155</f>
        <v>1.0206</v>
      </c>
      <c r="F155" s="212">
        <f t="shared" si="84"/>
        <v>0.0415</v>
      </c>
      <c r="G155" s="212">
        <f t="shared" si="85"/>
        <v>373.5</v>
      </c>
      <c r="H155" s="213">
        <v>0.0</v>
      </c>
      <c r="I155" s="213" t="s">
        <v>160</v>
      </c>
      <c r="J155" s="213" t="s">
        <v>160</v>
      </c>
      <c r="K155" s="213" t="s">
        <v>160</v>
      </c>
      <c r="L155" s="213" t="s">
        <v>160</v>
      </c>
      <c r="M155" s="213" t="s">
        <v>160</v>
      </c>
      <c r="N155" s="214">
        <v>50.0</v>
      </c>
      <c r="O155" s="214">
        <f t="shared" si="3"/>
        <v>20</v>
      </c>
      <c r="P155" s="215">
        <f t="shared" si="89"/>
        <v>0</v>
      </c>
      <c r="Q155" s="215"/>
      <c r="R155" s="215"/>
      <c r="S155" s="215"/>
      <c r="T155" s="215"/>
      <c r="U155" s="215"/>
      <c r="V155" s="214"/>
      <c r="W155" s="215">
        <f t="shared" si="87"/>
        <v>0</v>
      </c>
      <c r="X155" s="220"/>
    </row>
    <row r="156" ht="15.75" customHeight="1">
      <c r="A156" s="192">
        <v>10.0</v>
      </c>
      <c r="B156" s="224">
        <f t="shared" si="6"/>
        <v>43701</v>
      </c>
      <c r="C156" s="203" t="str">
        <f>'Tube wts'!C156</f>
        <v>M_8_0</v>
      </c>
      <c r="D156" s="203">
        <f>'Tube wts'!D156</f>
        <v>0.9788</v>
      </c>
      <c r="E156" s="203">
        <f>'Tube wts'!E156</f>
        <v>1.0027</v>
      </c>
      <c r="F156" s="204">
        <f t="shared" si="84"/>
        <v>0.0239</v>
      </c>
      <c r="G156" s="204">
        <f t="shared" si="85"/>
        <v>215.1</v>
      </c>
      <c r="H156" s="217">
        <v>0.0</v>
      </c>
      <c r="I156" s="217" t="s">
        <v>160</v>
      </c>
      <c r="J156" s="217" t="s">
        <v>160</v>
      </c>
      <c r="K156" s="217" t="s">
        <v>160</v>
      </c>
      <c r="L156" s="217" t="s">
        <v>160</v>
      </c>
      <c r="M156" s="217" t="s">
        <v>160</v>
      </c>
      <c r="N156" s="218">
        <v>50.0</v>
      </c>
      <c r="O156" s="218">
        <f t="shared" si="3"/>
        <v>20</v>
      </c>
      <c r="P156" s="206">
        <f t="shared" si="89"/>
        <v>0</v>
      </c>
      <c r="Q156" s="206"/>
      <c r="R156" s="206"/>
      <c r="S156" s="206"/>
      <c r="T156" s="206"/>
      <c r="U156" s="206"/>
      <c r="V156" s="218"/>
      <c r="W156" s="206">
        <f t="shared" si="87"/>
        <v>0</v>
      </c>
      <c r="X156" s="209"/>
    </row>
    <row r="157" ht="15.75" customHeight="1">
      <c r="A157" s="192">
        <v>10.0</v>
      </c>
      <c r="B157" s="224">
        <f t="shared" si="6"/>
        <v>43701</v>
      </c>
      <c r="C157" s="203" t="str">
        <f>'Tube wts'!C157</f>
        <v>M_8_LR</v>
      </c>
      <c r="D157" s="203">
        <f>'Tube wts'!D157</f>
        <v>0.9785</v>
      </c>
      <c r="E157" s="203">
        <f>'Tube wts'!E157</f>
        <v>1.001</v>
      </c>
      <c r="F157" s="204">
        <f t="shared" si="84"/>
        <v>0.0225</v>
      </c>
      <c r="G157" s="204">
        <f t="shared" si="85"/>
        <v>202.5</v>
      </c>
      <c r="H157" s="217">
        <v>0.0</v>
      </c>
      <c r="I157" s="217" t="s">
        <v>160</v>
      </c>
      <c r="J157" s="217" t="s">
        <v>160</v>
      </c>
      <c r="K157" s="217" t="s">
        <v>160</v>
      </c>
      <c r="L157" s="217" t="s">
        <v>160</v>
      </c>
      <c r="M157" s="217" t="s">
        <v>160</v>
      </c>
      <c r="N157" s="218">
        <v>50.0</v>
      </c>
      <c r="O157" s="218">
        <f t="shared" si="3"/>
        <v>20</v>
      </c>
      <c r="P157" s="206">
        <f t="shared" si="89"/>
        <v>0</v>
      </c>
      <c r="Q157" s="206"/>
      <c r="R157" s="206"/>
      <c r="S157" s="206"/>
      <c r="T157" s="206"/>
      <c r="U157" s="206"/>
      <c r="V157" s="218"/>
      <c r="W157" s="206">
        <f t="shared" si="87"/>
        <v>0</v>
      </c>
      <c r="X157" s="209"/>
    </row>
    <row r="158" ht="15.75" customHeight="1">
      <c r="A158" s="154">
        <v>10.0</v>
      </c>
      <c r="B158" s="225">
        <f t="shared" si="6"/>
        <v>43701</v>
      </c>
      <c r="C158" s="211" t="str">
        <f>'Tube wts'!C158</f>
        <v>L_8_L</v>
      </c>
      <c r="D158" s="211">
        <f>'Tube wts'!D158</f>
        <v>0.9865</v>
      </c>
      <c r="E158" s="211">
        <f>'Tube wts'!E158</f>
        <v>1.0325</v>
      </c>
      <c r="F158" s="212">
        <f t="shared" si="84"/>
        <v>0.046</v>
      </c>
      <c r="G158" s="212">
        <f t="shared" si="85"/>
        <v>414</v>
      </c>
      <c r="H158" s="213">
        <v>1.0</v>
      </c>
      <c r="I158" s="213" t="s">
        <v>160</v>
      </c>
      <c r="J158" s="213" t="s">
        <v>160</v>
      </c>
      <c r="K158" s="213" t="s">
        <v>160</v>
      </c>
      <c r="L158" s="213" t="s">
        <v>160</v>
      </c>
      <c r="M158" s="213" t="s">
        <v>160</v>
      </c>
      <c r="N158" s="214">
        <v>50.0</v>
      </c>
      <c r="O158" s="214">
        <f t="shared" si="3"/>
        <v>20</v>
      </c>
      <c r="P158" s="215">
        <f t="shared" si="89"/>
        <v>200</v>
      </c>
      <c r="Q158" s="215"/>
      <c r="R158" s="215"/>
      <c r="S158" s="215"/>
      <c r="T158" s="215"/>
      <c r="U158" s="215"/>
      <c r="V158" s="213" t="s">
        <v>274</v>
      </c>
      <c r="W158" s="215">
        <f>AVERAGE(P158:V158)</f>
        <v>200</v>
      </c>
      <c r="X158" s="220"/>
    </row>
    <row r="159" ht="15.75" customHeight="1">
      <c r="A159" s="154">
        <v>10.0</v>
      </c>
      <c r="B159" s="225">
        <f t="shared" si="6"/>
        <v>43701</v>
      </c>
      <c r="C159" s="211" t="str">
        <f>'Tube wts'!C159</f>
        <v>L_8_R</v>
      </c>
      <c r="D159" s="211">
        <f>'Tube wts'!D159</f>
        <v>0.9866</v>
      </c>
      <c r="E159" s="211">
        <f>'Tube wts'!E159</f>
        <v>1.0178</v>
      </c>
      <c r="F159" s="212">
        <f t="shared" si="84"/>
        <v>0.0312</v>
      </c>
      <c r="G159" s="212">
        <f t="shared" si="85"/>
        <v>280.8</v>
      </c>
      <c r="H159" s="213">
        <v>0.0</v>
      </c>
      <c r="I159" s="213" t="s">
        <v>160</v>
      </c>
      <c r="J159" s="213" t="s">
        <v>160</v>
      </c>
      <c r="K159" s="213" t="s">
        <v>160</v>
      </c>
      <c r="L159" s="213" t="s">
        <v>160</v>
      </c>
      <c r="M159" s="213" t="s">
        <v>160</v>
      </c>
      <c r="N159" s="214">
        <v>50.0</v>
      </c>
      <c r="O159" s="214">
        <f t="shared" si="3"/>
        <v>20</v>
      </c>
      <c r="P159" s="215">
        <f t="shared" si="89"/>
        <v>0</v>
      </c>
      <c r="Q159" s="215"/>
      <c r="R159" s="215"/>
      <c r="S159" s="215"/>
      <c r="T159" s="215"/>
      <c r="U159" s="215"/>
      <c r="V159" s="214"/>
      <c r="W159" s="215">
        <f t="shared" ref="W159:W164" si="90">AVERAGE(P159:U159)</f>
        <v>0</v>
      </c>
      <c r="X159" s="220"/>
    </row>
    <row r="160" ht="15.75" customHeight="1">
      <c r="A160" s="192">
        <v>10.0</v>
      </c>
      <c r="B160" s="224">
        <f t="shared" si="6"/>
        <v>43701</v>
      </c>
      <c r="C160" s="203" t="str">
        <f>'Tube wts'!C160</f>
        <v>-4_8_0</v>
      </c>
      <c r="D160" s="203">
        <f>'Tube wts'!D160</f>
        <v>0.9873</v>
      </c>
      <c r="E160" s="203">
        <f>'Tube wts'!E160</f>
        <v>1.0249</v>
      </c>
      <c r="F160" s="204">
        <f t="shared" si="84"/>
        <v>0.0376</v>
      </c>
      <c r="G160" s="204">
        <f t="shared" si="85"/>
        <v>338.4</v>
      </c>
      <c r="H160" s="217">
        <v>334.0</v>
      </c>
      <c r="I160" s="217">
        <v>45.0</v>
      </c>
      <c r="J160" s="217">
        <v>9.0</v>
      </c>
      <c r="K160" s="217" t="s">
        <v>160</v>
      </c>
      <c r="L160" s="217" t="s">
        <v>160</v>
      </c>
      <c r="M160" s="217" t="s">
        <v>160</v>
      </c>
      <c r="N160" s="218">
        <v>50.0</v>
      </c>
      <c r="O160" s="218">
        <f t="shared" si="3"/>
        <v>20</v>
      </c>
      <c r="P160" s="215">
        <f t="shared" si="89"/>
        <v>66800</v>
      </c>
      <c r="Q160" s="206">
        <f t="shared" ref="Q160:Q161" si="91">O160 * (1/10^-2) *I160</f>
        <v>90000</v>
      </c>
      <c r="R160" s="206">
        <f t="shared" ref="R160:R164" si="92">O160 * (1/10^-3) *J160</f>
        <v>180000</v>
      </c>
      <c r="S160" s="206"/>
      <c r="T160" s="206"/>
      <c r="U160" s="206"/>
      <c r="V160" s="218"/>
      <c r="W160" s="206">
        <f t="shared" si="90"/>
        <v>112266.6667</v>
      </c>
      <c r="X160" s="209"/>
    </row>
    <row r="161" ht="15.75" customHeight="1">
      <c r="A161" s="192">
        <v>10.0</v>
      </c>
      <c r="B161" s="224">
        <f t="shared" si="6"/>
        <v>43701</v>
      </c>
      <c r="C161" s="203" t="str">
        <f>'Tube wts'!C161</f>
        <v>-4_8_LR</v>
      </c>
      <c r="D161" s="203">
        <f>'Tube wts'!D161</f>
        <v>0.9904</v>
      </c>
      <c r="E161" s="203">
        <f>'Tube wts'!E161</f>
        <v>1.0171</v>
      </c>
      <c r="F161" s="204">
        <f t="shared" si="84"/>
        <v>0.0267</v>
      </c>
      <c r="G161" s="204">
        <f t="shared" si="85"/>
        <v>240.3</v>
      </c>
      <c r="H161" s="217">
        <v>146.0</v>
      </c>
      <c r="I161" s="217">
        <v>18.0</v>
      </c>
      <c r="J161" s="217">
        <v>1.0</v>
      </c>
      <c r="K161" s="217" t="s">
        <v>160</v>
      </c>
      <c r="L161" s="217" t="s">
        <v>160</v>
      </c>
      <c r="M161" s="217" t="s">
        <v>160</v>
      </c>
      <c r="N161" s="218">
        <v>50.0</v>
      </c>
      <c r="O161" s="218">
        <f t="shared" si="3"/>
        <v>20</v>
      </c>
      <c r="P161" s="215">
        <f t="shared" si="89"/>
        <v>29200</v>
      </c>
      <c r="Q161" s="206">
        <f t="shared" si="91"/>
        <v>36000</v>
      </c>
      <c r="R161" s="206">
        <f t="shared" si="92"/>
        <v>20000</v>
      </c>
      <c r="S161" s="206"/>
      <c r="T161" s="206"/>
      <c r="U161" s="206"/>
      <c r="V161" s="218"/>
      <c r="W161" s="206">
        <f t="shared" si="90"/>
        <v>28400</v>
      </c>
      <c r="X161" s="209"/>
    </row>
    <row r="162" ht="15.75" customHeight="1">
      <c r="A162" s="154">
        <v>10.0</v>
      </c>
      <c r="B162" s="225">
        <f t="shared" si="6"/>
        <v>43701</v>
      </c>
      <c r="C162" s="211" t="str">
        <f>'Tube wts'!C162</f>
        <v>-5_8_L</v>
      </c>
      <c r="D162" s="211">
        <f>'Tube wts'!D162</f>
        <v>0.9794</v>
      </c>
      <c r="E162" s="211">
        <f>'Tube wts'!E162</f>
        <v>1.0191</v>
      </c>
      <c r="F162" s="212">
        <f t="shared" si="84"/>
        <v>0.0397</v>
      </c>
      <c r="G162" s="212">
        <f t="shared" si="85"/>
        <v>357.3</v>
      </c>
      <c r="H162" s="213" t="s">
        <v>174</v>
      </c>
      <c r="I162" s="213" t="s">
        <v>174</v>
      </c>
      <c r="J162" s="213">
        <v>90.0</v>
      </c>
      <c r="K162" s="213" t="s">
        <v>160</v>
      </c>
      <c r="L162" s="213" t="s">
        <v>160</v>
      </c>
      <c r="M162" s="213" t="s">
        <v>160</v>
      </c>
      <c r="N162" s="214">
        <v>50.0</v>
      </c>
      <c r="O162" s="214">
        <f t="shared" si="3"/>
        <v>20</v>
      </c>
      <c r="P162" s="215"/>
      <c r="Q162" s="215"/>
      <c r="R162" s="215">
        <f t="shared" si="92"/>
        <v>1800000</v>
      </c>
      <c r="S162" s="215"/>
      <c r="T162" s="215"/>
      <c r="U162" s="215"/>
      <c r="V162" s="214"/>
      <c r="W162" s="215">
        <f t="shared" si="90"/>
        <v>1800000</v>
      </c>
      <c r="X162" s="220"/>
    </row>
    <row r="163" ht="15.75" customHeight="1">
      <c r="A163" s="154">
        <v>10.0</v>
      </c>
      <c r="B163" s="225">
        <f t="shared" si="6"/>
        <v>43701</v>
      </c>
      <c r="C163" s="211" t="str">
        <f>'Tube wts'!C163</f>
        <v>-5_8_R</v>
      </c>
      <c r="D163" s="211">
        <f>'Tube wts'!D163</f>
        <v>0.9821</v>
      </c>
      <c r="E163" s="211">
        <f>'Tube wts'!E163</f>
        <v>1.0013</v>
      </c>
      <c r="F163" s="212">
        <f t="shared" si="84"/>
        <v>0.0192</v>
      </c>
      <c r="G163" s="212">
        <f t="shared" si="85"/>
        <v>172.8</v>
      </c>
      <c r="H163" s="213" t="s">
        <v>174</v>
      </c>
      <c r="I163" s="213" t="s">
        <v>174</v>
      </c>
      <c r="J163" s="213">
        <v>180.0</v>
      </c>
      <c r="K163" s="213" t="s">
        <v>160</v>
      </c>
      <c r="L163" s="213" t="s">
        <v>160</v>
      </c>
      <c r="M163" s="213" t="s">
        <v>160</v>
      </c>
      <c r="N163" s="214">
        <v>50.0</v>
      </c>
      <c r="O163" s="214">
        <f t="shared" si="3"/>
        <v>20</v>
      </c>
      <c r="P163" s="215"/>
      <c r="Q163" s="215"/>
      <c r="R163" s="215">
        <f t="shared" si="92"/>
        <v>3600000</v>
      </c>
      <c r="S163" s="215"/>
      <c r="T163" s="215"/>
      <c r="U163" s="215"/>
      <c r="V163" s="214"/>
      <c r="W163" s="215">
        <f t="shared" si="90"/>
        <v>3600000</v>
      </c>
      <c r="X163" s="220"/>
    </row>
    <row r="164" ht="15.75" customHeight="1">
      <c r="A164" s="192">
        <v>10.0</v>
      </c>
      <c r="B164" s="224">
        <f t="shared" si="6"/>
        <v>43701</v>
      </c>
      <c r="C164" s="203" t="str">
        <f>'Tube wts'!C164</f>
        <v>-6_8_0</v>
      </c>
      <c r="D164" s="203">
        <f>'Tube wts'!D164</f>
        <v>0.9813</v>
      </c>
      <c r="E164" s="203">
        <f>'Tube wts'!E164</f>
        <v>0.9951</v>
      </c>
      <c r="F164" s="204">
        <f t="shared" si="84"/>
        <v>0.0138</v>
      </c>
      <c r="G164" s="204">
        <f t="shared" si="85"/>
        <v>124.2</v>
      </c>
      <c r="H164" s="217" t="s">
        <v>160</v>
      </c>
      <c r="I164" s="217" t="s">
        <v>160</v>
      </c>
      <c r="J164" s="217">
        <v>129.0</v>
      </c>
      <c r="K164" s="217">
        <v>19.0</v>
      </c>
      <c r="L164" s="217" t="s">
        <v>160</v>
      </c>
      <c r="M164" s="217" t="s">
        <v>160</v>
      </c>
      <c r="N164" s="218">
        <v>50.0</v>
      </c>
      <c r="O164" s="218">
        <f t="shared" si="3"/>
        <v>20</v>
      </c>
      <c r="P164" s="206"/>
      <c r="Q164" s="206"/>
      <c r="R164" s="215">
        <f t="shared" si="92"/>
        <v>2580000</v>
      </c>
      <c r="S164" s="206">
        <f>O164 * (1/10^-4) *K164</f>
        <v>3800000</v>
      </c>
      <c r="T164" s="206"/>
      <c r="U164" s="206"/>
      <c r="V164" s="218"/>
      <c r="W164" s="206">
        <f t="shared" si="90"/>
        <v>3190000</v>
      </c>
      <c r="X164" s="209"/>
    </row>
    <row r="165" ht="15.75" customHeight="1">
      <c r="A165" s="192">
        <v>10.0</v>
      </c>
      <c r="B165" s="224">
        <f t="shared" si="6"/>
        <v>43701</v>
      </c>
      <c r="C165" s="203" t="str">
        <f>'Tube wts'!C165</f>
        <v>-6_8_L</v>
      </c>
      <c r="D165" s="99" t="s">
        <v>122</v>
      </c>
      <c r="E165" s="99" t="s">
        <v>122</v>
      </c>
      <c r="F165" s="249" t="s">
        <v>122</v>
      </c>
      <c r="G165" s="249" t="s">
        <v>122</v>
      </c>
      <c r="H165" s="217" t="s">
        <v>122</v>
      </c>
      <c r="I165" s="217" t="s">
        <v>122</v>
      </c>
      <c r="J165" s="217" t="s">
        <v>122</v>
      </c>
      <c r="K165" s="217" t="s">
        <v>122</v>
      </c>
      <c r="L165" s="217" t="s">
        <v>122</v>
      </c>
      <c r="M165" s="217" t="s">
        <v>122</v>
      </c>
      <c r="N165" s="218">
        <v>50.0</v>
      </c>
      <c r="O165" s="218">
        <f t="shared" si="3"/>
        <v>20</v>
      </c>
      <c r="P165" s="206"/>
      <c r="Q165" s="206"/>
      <c r="R165" s="206"/>
      <c r="S165" s="206"/>
      <c r="T165" s="206"/>
      <c r="U165" s="206"/>
      <c r="V165" s="218"/>
      <c r="W165" s="242" t="s">
        <v>122</v>
      </c>
      <c r="X165" s="209"/>
    </row>
    <row r="166" ht="15.75" customHeight="1">
      <c r="A166" s="192">
        <v>10.0</v>
      </c>
      <c r="B166" s="224">
        <f t="shared" si="6"/>
        <v>43701</v>
      </c>
      <c r="C166" s="203" t="str">
        <f>'Tube wts'!C166</f>
        <v>-6_8_R</v>
      </c>
      <c r="D166" s="203">
        <f>'Tube wts'!D166</f>
        <v>0.9795</v>
      </c>
      <c r="E166" s="203">
        <f>'Tube wts'!E166</f>
        <v>1.0157</v>
      </c>
      <c r="F166" s="204">
        <f t="shared" ref="F166:F179" si="93">E166-D166</f>
        <v>0.0362</v>
      </c>
      <c r="G166" s="204">
        <f t="shared" ref="G166:G179" si="94">F166*9000</f>
        <v>325.8</v>
      </c>
      <c r="H166" s="213" t="s">
        <v>160</v>
      </c>
      <c r="I166" s="213" t="s">
        <v>160</v>
      </c>
      <c r="J166" s="213">
        <v>88.0</v>
      </c>
      <c r="K166" s="213">
        <v>18.0</v>
      </c>
      <c r="L166" s="213" t="s">
        <v>160</v>
      </c>
      <c r="M166" s="213" t="s">
        <v>160</v>
      </c>
      <c r="N166" s="218">
        <v>50.0</v>
      </c>
      <c r="O166" s="218">
        <f t="shared" si="3"/>
        <v>20</v>
      </c>
      <c r="P166" s="236"/>
      <c r="Q166" s="236"/>
      <c r="R166" s="236">
        <f>O166 * (1/10^-3) *J166</f>
        <v>1760000</v>
      </c>
      <c r="S166" s="236">
        <f t="shared" ref="S166:S168" si="95">O166 * (1/10^-4) *K166</f>
        <v>3600000</v>
      </c>
      <c r="T166" s="215"/>
      <c r="U166" s="215"/>
      <c r="V166" s="218"/>
      <c r="W166" s="206">
        <f t="shared" ref="W166:W172" si="96">AVERAGE(P166:U166)</f>
        <v>2680000</v>
      </c>
      <c r="X166" s="209"/>
    </row>
    <row r="167" ht="15.75" customHeight="1">
      <c r="A167" s="241">
        <v>15.0</v>
      </c>
      <c r="B167" s="221">
        <f t="shared" ref="B167:B181" si="97">B152+5</f>
        <v>43706</v>
      </c>
      <c r="C167" s="195" t="str">
        <f>'Tube wts'!C167</f>
        <v>NT_8_0</v>
      </c>
      <c r="D167" s="203">
        <f>'Tube wts'!D167</f>
        <v>0.9855</v>
      </c>
      <c r="E167" s="203">
        <f>'Tube wts'!E167</f>
        <v>1.0088</v>
      </c>
      <c r="F167" s="196">
        <f t="shared" si="93"/>
        <v>0.0233</v>
      </c>
      <c r="G167" s="196">
        <f t="shared" si="94"/>
        <v>209.7</v>
      </c>
      <c r="H167" s="222" t="s">
        <v>160</v>
      </c>
      <c r="I167" s="222" t="s">
        <v>160</v>
      </c>
      <c r="J167" s="222" t="s">
        <v>174</v>
      </c>
      <c r="K167" s="222">
        <v>248.0</v>
      </c>
      <c r="L167" s="222">
        <v>27.0</v>
      </c>
      <c r="M167" s="222" t="s">
        <v>160</v>
      </c>
      <c r="N167" s="223">
        <v>50.0</v>
      </c>
      <c r="O167" s="223">
        <f t="shared" si="3"/>
        <v>20</v>
      </c>
      <c r="P167" s="198"/>
      <c r="Q167" s="198"/>
      <c r="R167" s="198"/>
      <c r="S167" s="198">
        <f t="shared" si="95"/>
        <v>49600000</v>
      </c>
      <c r="T167" s="198">
        <f t="shared" ref="T167:T168" si="98">O167 * (1/10^-5) *L167</f>
        <v>54000000</v>
      </c>
      <c r="U167" s="198"/>
      <c r="V167" s="223"/>
      <c r="W167" s="198">
        <f t="shared" si="96"/>
        <v>51800000</v>
      </c>
      <c r="X167" s="201"/>
    </row>
    <row r="168" ht="15.75" customHeight="1">
      <c r="A168" s="228">
        <v>15.0</v>
      </c>
      <c r="B168" s="224">
        <f t="shared" si="97"/>
        <v>43706</v>
      </c>
      <c r="C168" s="218" t="str">
        <f>'Tube wts'!C168</f>
        <v>NT_8_LR</v>
      </c>
      <c r="D168" s="203">
        <f>'Tube wts'!D168</f>
        <v>0.9898</v>
      </c>
      <c r="E168" s="203">
        <f>'Tube wts'!E168</f>
        <v>1.012</v>
      </c>
      <c r="F168" s="229">
        <f t="shared" si="93"/>
        <v>0.0222</v>
      </c>
      <c r="G168" s="229">
        <f t="shared" si="94"/>
        <v>199.8</v>
      </c>
      <c r="H168" s="217" t="s">
        <v>160</v>
      </c>
      <c r="I168" s="217" t="s">
        <v>160</v>
      </c>
      <c r="J168" s="217" t="s">
        <v>174</v>
      </c>
      <c r="K168" s="217">
        <v>190.0</v>
      </c>
      <c r="L168" s="217">
        <v>38.0</v>
      </c>
      <c r="M168" s="217" t="s">
        <v>160</v>
      </c>
      <c r="N168" s="218">
        <v>50.0</v>
      </c>
      <c r="O168" s="218">
        <f t="shared" si="3"/>
        <v>20</v>
      </c>
      <c r="P168" s="206"/>
      <c r="Q168" s="206"/>
      <c r="R168" s="206"/>
      <c r="S168" s="206">
        <f t="shared" si="95"/>
        <v>38000000</v>
      </c>
      <c r="T168" s="206">
        <f t="shared" si="98"/>
        <v>76000000</v>
      </c>
      <c r="U168" s="206"/>
      <c r="V168" s="218"/>
      <c r="W168" s="206">
        <f t="shared" si="96"/>
        <v>57000000</v>
      </c>
      <c r="X168" s="122"/>
    </row>
    <row r="169" ht="15.75" customHeight="1">
      <c r="A169" s="147">
        <v>15.0</v>
      </c>
      <c r="B169" s="224">
        <f t="shared" si="97"/>
        <v>43706</v>
      </c>
      <c r="C169" s="211" t="str">
        <f>'Tube wts'!C169</f>
        <v>F_8_L</v>
      </c>
      <c r="D169" s="203">
        <f>'Tube wts'!D169</f>
        <v>0.9853</v>
      </c>
      <c r="E169" s="203">
        <f>'Tube wts'!E169</f>
        <v>1.0045</v>
      </c>
      <c r="F169" s="212">
        <f t="shared" si="93"/>
        <v>0.0192</v>
      </c>
      <c r="G169" s="212">
        <f t="shared" si="94"/>
        <v>172.8</v>
      </c>
      <c r="H169" s="213">
        <v>0.0</v>
      </c>
      <c r="I169" s="213" t="s">
        <v>160</v>
      </c>
      <c r="J169" s="213" t="s">
        <v>160</v>
      </c>
      <c r="K169" s="213" t="s">
        <v>160</v>
      </c>
      <c r="L169" s="213" t="s">
        <v>160</v>
      </c>
      <c r="M169" s="213" t="s">
        <v>160</v>
      </c>
      <c r="N169" s="214">
        <v>50.0</v>
      </c>
      <c r="O169" s="214">
        <f t="shared" si="3"/>
        <v>20</v>
      </c>
      <c r="P169" s="215">
        <f t="shared" ref="P169:P176" si="99">O169 * (1/10^-1) *H169</f>
        <v>0</v>
      </c>
      <c r="Q169" s="215"/>
      <c r="R169" s="215"/>
      <c r="S169" s="215"/>
      <c r="T169" s="215"/>
      <c r="U169" s="215"/>
      <c r="V169" s="214"/>
      <c r="W169" s="215">
        <f t="shared" si="96"/>
        <v>0</v>
      </c>
      <c r="X169" s="220"/>
    </row>
    <row r="170" ht="15.75" customHeight="1">
      <c r="A170" s="147">
        <v>15.0</v>
      </c>
      <c r="B170" s="224">
        <f t="shared" si="97"/>
        <v>43706</v>
      </c>
      <c r="C170" s="211" t="str">
        <f>'Tube wts'!C170</f>
        <v>F_8_R</v>
      </c>
      <c r="D170" s="203">
        <f>'Tube wts'!D170</f>
        <v>0.9882</v>
      </c>
      <c r="E170" s="203">
        <f>'Tube wts'!E170</f>
        <v>1.0103</v>
      </c>
      <c r="F170" s="212">
        <f t="shared" si="93"/>
        <v>0.0221</v>
      </c>
      <c r="G170" s="212">
        <f t="shared" si="94"/>
        <v>198.9</v>
      </c>
      <c r="H170" s="213">
        <v>0.0</v>
      </c>
      <c r="I170" s="213" t="s">
        <v>160</v>
      </c>
      <c r="J170" s="213" t="s">
        <v>160</v>
      </c>
      <c r="K170" s="213" t="s">
        <v>160</v>
      </c>
      <c r="L170" s="213" t="s">
        <v>160</v>
      </c>
      <c r="M170" s="213" t="s">
        <v>160</v>
      </c>
      <c r="N170" s="214">
        <v>50.0</v>
      </c>
      <c r="O170" s="214">
        <f t="shared" si="3"/>
        <v>20</v>
      </c>
      <c r="P170" s="215">
        <f t="shared" si="99"/>
        <v>0</v>
      </c>
      <c r="Q170" s="215"/>
      <c r="R170" s="215"/>
      <c r="S170" s="215"/>
      <c r="T170" s="215"/>
      <c r="U170" s="215"/>
      <c r="V170" s="214"/>
      <c r="W170" s="215">
        <f t="shared" si="96"/>
        <v>0</v>
      </c>
      <c r="X170" s="220"/>
    </row>
    <row r="171" ht="15.75" customHeight="1">
      <c r="A171" s="149">
        <v>15.0</v>
      </c>
      <c r="B171" s="224">
        <f t="shared" si="97"/>
        <v>43706</v>
      </c>
      <c r="C171" s="203" t="str">
        <f>'Tube wts'!C171</f>
        <v>M_8_0</v>
      </c>
      <c r="D171" s="203">
        <f>'Tube wts'!D171</f>
        <v>0.9902</v>
      </c>
      <c r="E171" s="203">
        <f>'Tube wts'!E171</f>
        <v>1.0111</v>
      </c>
      <c r="F171" s="204">
        <f t="shared" si="93"/>
        <v>0.0209</v>
      </c>
      <c r="G171" s="204">
        <f t="shared" si="94"/>
        <v>188.1</v>
      </c>
      <c r="H171" s="217">
        <v>0.0</v>
      </c>
      <c r="I171" s="217" t="s">
        <v>160</v>
      </c>
      <c r="J171" s="217" t="s">
        <v>160</v>
      </c>
      <c r="K171" s="217" t="s">
        <v>160</v>
      </c>
      <c r="L171" s="217" t="s">
        <v>160</v>
      </c>
      <c r="M171" s="217" t="s">
        <v>160</v>
      </c>
      <c r="N171" s="218">
        <v>50.0</v>
      </c>
      <c r="O171" s="218">
        <f t="shared" si="3"/>
        <v>20</v>
      </c>
      <c r="P171" s="206">
        <f t="shared" si="99"/>
        <v>0</v>
      </c>
      <c r="Q171" s="206"/>
      <c r="R171" s="206"/>
      <c r="S171" s="206"/>
      <c r="T171" s="206"/>
      <c r="U171" s="206"/>
      <c r="V171" s="218"/>
      <c r="W171" s="206">
        <f t="shared" si="96"/>
        <v>0</v>
      </c>
      <c r="X171" s="209"/>
    </row>
    <row r="172" ht="15.75" customHeight="1">
      <c r="A172" s="149">
        <v>15.0</v>
      </c>
      <c r="B172" s="224">
        <f t="shared" si="97"/>
        <v>43706</v>
      </c>
      <c r="C172" s="203" t="str">
        <f>'Tube wts'!C172</f>
        <v>M_8_LR</v>
      </c>
      <c r="D172" s="203">
        <f>'Tube wts'!D172</f>
        <v>0.9822</v>
      </c>
      <c r="E172" s="203">
        <f>'Tube wts'!E172</f>
        <v>1.0232</v>
      </c>
      <c r="F172" s="204">
        <f t="shared" si="93"/>
        <v>0.041</v>
      </c>
      <c r="G172" s="204">
        <f t="shared" si="94"/>
        <v>369</v>
      </c>
      <c r="H172" s="217">
        <v>0.0</v>
      </c>
      <c r="I172" s="217" t="s">
        <v>160</v>
      </c>
      <c r="J172" s="217" t="s">
        <v>160</v>
      </c>
      <c r="K172" s="217" t="s">
        <v>160</v>
      </c>
      <c r="L172" s="217" t="s">
        <v>160</v>
      </c>
      <c r="M172" s="217" t="s">
        <v>160</v>
      </c>
      <c r="N172" s="218">
        <v>50.0</v>
      </c>
      <c r="O172" s="218">
        <f t="shared" si="3"/>
        <v>20</v>
      </c>
      <c r="P172" s="206">
        <f t="shared" si="99"/>
        <v>0</v>
      </c>
      <c r="Q172" s="206"/>
      <c r="R172" s="206"/>
      <c r="S172" s="206"/>
      <c r="T172" s="206"/>
      <c r="U172" s="206"/>
      <c r="V172" s="218"/>
      <c r="W172" s="206">
        <f t="shared" si="96"/>
        <v>0</v>
      </c>
      <c r="X172" s="209"/>
    </row>
    <row r="173" ht="15.75" customHeight="1">
      <c r="A173" s="147">
        <v>15.0</v>
      </c>
      <c r="B173" s="224">
        <f t="shared" si="97"/>
        <v>43706</v>
      </c>
      <c r="C173" s="211" t="str">
        <f>'Tube wts'!C173</f>
        <v>L_8_L</v>
      </c>
      <c r="D173" s="203">
        <f>'Tube wts'!D173</f>
        <v>0.9804</v>
      </c>
      <c r="E173" s="203">
        <f>'Tube wts'!E173</f>
        <v>0.996</v>
      </c>
      <c r="F173" s="212">
        <f t="shared" si="93"/>
        <v>0.0156</v>
      </c>
      <c r="G173" s="212">
        <f t="shared" si="94"/>
        <v>140.4</v>
      </c>
      <c r="H173" s="213">
        <v>0.0</v>
      </c>
      <c r="I173" s="213" t="s">
        <v>160</v>
      </c>
      <c r="J173" s="213" t="s">
        <v>160</v>
      </c>
      <c r="K173" s="213" t="s">
        <v>160</v>
      </c>
      <c r="L173" s="213" t="s">
        <v>160</v>
      </c>
      <c r="M173" s="213" t="s">
        <v>160</v>
      </c>
      <c r="N173" s="214">
        <v>50.0</v>
      </c>
      <c r="O173" s="214">
        <f t="shared" si="3"/>
        <v>20</v>
      </c>
      <c r="P173" s="215">
        <f t="shared" si="99"/>
        <v>0</v>
      </c>
      <c r="Q173" s="215"/>
      <c r="R173" s="215"/>
      <c r="S173" s="215"/>
      <c r="T173" s="215"/>
      <c r="U173" s="215"/>
      <c r="V173" s="213"/>
      <c r="W173" s="215">
        <f>AVERAGE(P173:V173)</f>
        <v>0</v>
      </c>
      <c r="X173" s="220"/>
    </row>
    <row r="174" ht="15.75" customHeight="1">
      <c r="A174" s="147">
        <v>15.0</v>
      </c>
      <c r="B174" s="224">
        <f t="shared" si="97"/>
        <v>43706</v>
      </c>
      <c r="C174" s="211" t="str">
        <f>'Tube wts'!C174</f>
        <v>L_8_R</v>
      </c>
      <c r="D174" s="203">
        <f>'Tube wts'!D174</f>
        <v>0.9746</v>
      </c>
      <c r="E174" s="203">
        <f>'Tube wts'!E174</f>
        <v>1.0208</v>
      </c>
      <c r="F174" s="212">
        <f t="shared" si="93"/>
        <v>0.0462</v>
      </c>
      <c r="G174" s="212">
        <f t="shared" si="94"/>
        <v>415.8</v>
      </c>
      <c r="H174" s="213">
        <v>0.0</v>
      </c>
      <c r="I174" s="213" t="s">
        <v>160</v>
      </c>
      <c r="J174" s="213" t="s">
        <v>160</v>
      </c>
      <c r="K174" s="213" t="s">
        <v>160</v>
      </c>
      <c r="L174" s="213" t="s">
        <v>160</v>
      </c>
      <c r="M174" s="213" t="s">
        <v>160</v>
      </c>
      <c r="N174" s="214">
        <v>50.0</v>
      </c>
      <c r="O174" s="214">
        <f t="shared" si="3"/>
        <v>20</v>
      </c>
      <c r="P174" s="215">
        <f t="shared" si="99"/>
        <v>0</v>
      </c>
      <c r="Q174" s="215"/>
      <c r="R174" s="215"/>
      <c r="S174" s="215"/>
      <c r="T174" s="215"/>
      <c r="U174" s="215"/>
      <c r="V174" s="214"/>
      <c r="W174" s="215">
        <f t="shared" ref="W174:W179" si="100">AVERAGE(P174:U174)</f>
        <v>0</v>
      </c>
      <c r="X174" s="220"/>
    </row>
    <row r="175" ht="15.75" customHeight="1">
      <c r="A175" s="149">
        <v>15.0</v>
      </c>
      <c r="B175" s="224">
        <f t="shared" si="97"/>
        <v>43706</v>
      </c>
      <c r="C175" s="203" t="str">
        <f>'Tube wts'!C175</f>
        <v>-4_8_0</v>
      </c>
      <c r="D175" s="203">
        <f>'Tube wts'!D175</f>
        <v>0.9855</v>
      </c>
      <c r="E175" s="203">
        <f>'Tube wts'!E175</f>
        <v>1.0064</v>
      </c>
      <c r="F175" s="204">
        <f t="shared" si="93"/>
        <v>0.0209</v>
      </c>
      <c r="G175" s="204">
        <f t="shared" si="94"/>
        <v>188.1</v>
      </c>
      <c r="H175" s="217">
        <v>154.0</v>
      </c>
      <c r="I175" s="217">
        <v>28.0</v>
      </c>
      <c r="J175" s="217">
        <v>0.0</v>
      </c>
      <c r="K175" s="217" t="s">
        <v>160</v>
      </c>
      <c r="L175" s="217" t="s">
        <v>160</v>
      </c>
      <c r="M175" s="217" t="s">
        <v>160</v>
      </c>
      <c r="N175" s="218">
        <v>50.0</v>
      </c>
      <c r="O175" s="218">
        <f t="shared" si="3"/>
        <v>20</v>
      </c>
      <c r="P175" s="215">
        <f t="shared" si="99"/>
        <v>30800</v>
      </c>
      <c r="Q175" s="206">
        <f t="shared" ref="Q175:Q176" si="101">O175 * (1/10^-2) *I175</f>
        <v>56000</v>
      </c>
      <c r="R175" s="206"/>
      <c r="S175" s="206"/>
      <c r="T175" s="206"/>
      <c r="U175" s="206"/>
      <c r="V175" s="218"/>
      <c r="W175" s="206">
        <f t="shared" si="100"/>
        <v>43400</v>
      </c>
      <c r="X175" s="209"/>
    </row>
    <row r="176" ht="15.75" customHeight="1">
      <c r="A176" s="149">
        <v>15.0</v>
      </c>
      <c r="B176" s="224">
        <f t="shared" si="97"/>
        <v>43706</v>
      </c>
      <c r="C176" s="203" t="str">
        <f>'Tube wts'!C176</f>
        <v>-4_8_LR</v>
      </c>
      <c r="D176" s="203">
        <f>'Tube wts'!D176</f>
        <v>0.9802</v>
      </c>
      <c r="E176" s="203">
        <f>'Tube wts'!E176</f>
        <v>1.0185</v>
      </c>
      <c r="F176" s="204">
        <f t="shared" si="93"/>
        <v>0.0383</v>
      </c>
      <c r="G176" s="204">
        <f t="shared" si="94"/>
        <v>344.7</v>
      </c>
      <c r="H176" s="217">
        <v>114.0</v>
      </c>
      <c r="I176" s="217">
        <v>18.0</v>
      </c>
      <c r="J176" s="217">
        <v>1.0</v>
      </c>
      <c r="K176" s="217" t="s">
        <v>160</v>
      </c>
      <c r="L176" s="217" t="s">
        <v>160</v>
      </c>
      <c r="M176" s="217" t="s">
        <v>160</v>
      </c>
      <c r="N176" s="218">
        <v>50.0</v>
      </c>
      <c r="O176" s="218">
        <f t="shared" si="3"/>
        <v>20</v>
      </c>
      <c r="P176" s="215">
        <f t="shared" si="99"/>
        <v>22800</v>
      </c>
      <c r="Q176" s="206">
        <f t="shared" si="101"/>
        <v>36000</v>
      </c>
      <c r="R176" s="206">
        <f t="shared" ref="R176:R179" si="102">O176 * (1/10^-3) *J176</f>
        <v>20000</v>
      </c>
      <c r="S176" s="206"/>
      <c r="T176" s="206"/>
      <c r="U176" s="206"/>
      <c r="V176" s="218"/>
      <c r="W176" s="206">
        <f t="shared" si="100"/>
        <v>26266.66667</v>
      </c>
      <c r="X176" s="209"/>
    </row>
    <row r="177" ht="15.75" customHeight="1">
      <c r="A177" s="147">
        <v>15.0</v>
      </c>
      <c r="B177" s="224">
        <f t="shared" si="97"/>
        <v>43706</v>
      </c>
      <c r="C177" s="211" t="str">
        <f>'Tube wts'!C177</f>
        <v>-5_8_L</v>
      </c>
      <c r="D177" s="203">
        <f>'Tube wts'!D177</f>
        <v>0.9864</v>
      </c>
      <c r="E177" s="203">
        <f>'Tube wts'!E177</f>
        <v>1.0138</v>
      </c>
      <c r="F177" s="212">
        <f t="shared" si="93"/>
        <v>0.0274</v>
      </c>
      <c r="G177" s="212">
        <f t="shared" si="94"/>
        <v>246.6</v>
      </c>
      <c r="H177" s="213" t="s">
        <v>174</v>
      </c>
      <c r="I177" s="213" t="s">
        <v>174</v>
      </c>
      <c r="J177" s="213">
        <v>166.0</v>
      </c>
      <c r="K177" s="213" t="s">
        <v>160</v>
      </c>
      <c r="L177" s="213" t="s">
        <v>160</v>
      </c>
      <c r="M177" s="213" t="s">
        <v>160</v>
      </c>
      <c r="N177" s="214">
        <v>50.0</v>
      </c>
      <c r="O177" s="214">
        <f t="shared" si="3"/>
        <v>20</v>
      </c>
      <c r="P177" s="215"/>
      <c r="Q177" s="215"/>
      <c r="R177" s="215">
        <f t="shared" si="102"/>
        <v>3320000</v>
      </c>
      <c r="S177" s="215"/>
      <c r="T177" s="215"/>
      <c r="U177" s="215"/>
      <c r="V177" s="214"/>
      <c r="W177" s="215">
        <f t="shared" si="100"/>
        <v>3320000</v>
      </c>
      <c r="X177" s="220"/>
    </row>
    <row r="178" ht="15.75" customHeight="1">
      <c r="A178" s="147">
        <v>15.0</v>
      </c>
      <c r="B178" s="224">
        <f t="shared" si="97"/>
        <v>43706</v>
      </c>
      <c r="C178" s="211" t="str">
        <f>'Tube wts'!C178</f>
        <v>-5_8_R</v>
      </c>
      <c r="D178" s="203">
        <f>'Tube wts'!D178</f>
        <v>0.9836</v>
      </c>
      <c r="E178" s="203">
        <f>'Tube wts'!E178</f>
        <v>1.0107</v>
      </c>
      <c r="F178" s="212">
        <f t="shared" si="93"/>
        <v>0.0271</v>
      </c>
      <c r="G178" s="212">
        <f t="shared" si="94"/>
        <v>243.9</v>
      </c>
      <c r="H178" s="213" t="s">
        <v>174</v>
      </c>
      <c r="I178" s="213" t="s">
        <v>174</v>
      </c>
      <c r="J178" s="213">
        <v>324.0</v>
      </c>
      <c r="K178" s="213" t="s">
        <v>160</v>
      </c>
      <c r="L178" s="213" t="s">
        <v>160</v>
      </c>
      <c r="M178" s="213" t="s">
        <v>160</v>
      </c>
      <c r="N178" s="214">
        <v>50.0</v>
      </c>
      <c r="O178" s="214">
        <f t="shared" si="3"/>
        <v>20</v>
      </c>
      <c r="P178" s="215"/>
      <c r="Q178" s="215"/>
      <c r="R178" s="215">
        <f t="shared" si="102"/>
        <v>6480000</v>
      </c>
      <c r="S178" s="215"/>
      <c r="T178" s="215"/>
      <c r="U178" s="215"/>
      <c r="V178" s="214"/>
      <c r="W178" s="215">
        <f t="shared" si="100"/>
        <v>6480000</v>
      </c>
      <c r="X178" s="220"/>
    </row>
    <row r="179" ht="15.75" customHeight="1">
      <c r="A179" s="149">
        <v>15.0</v>
      </c>
      <c r="B179" s="224">
        <f t="shared" si="97"/>
        <v>43706</v>
      </c>
      <c r="C179" s="203" t="str">
        <f>'Tube wts'!C179</f>
        <v>-6_8_0</v>
      </c>
      <c r="D179" s="203">
        <f>'Tube wts'!D179</f>
        <v>0.9756</v>
      </c>
      <c r="E179" s="203">
        <f>'Tube wts'!E179</f>
        <v>1.0053</v>
      </c>
      <c r="F179" s="204">
        <f t="shared" si="93"/>
        <v>0.0297</v>
      </c>
      <c r="G179" s="204">
        <f t="shared" si="94"/>
        <v>267.3</v>
      </c>
      <c r="H179" s="217" t="s">
        <v>160</v>
      </c>
      <c r="I179" s="217" t="s">
        <v>174</v>
      </c>
      <c r="J179" s="217">
        <v>373.0</v>
      </c>
      <c r="K179" s="217">
        <v>52.0</v>
      </c>
      <c r="L179" s="217" t="s">
        <v>160</v>
      </c>
      <c r="M179" s="217" t="s">
        <v>160</v>
      </c>
      <c r="N179" s="218">
        <v>50.0</v>
      </c>
      <c r="O179" s="218">
        <f t="shared" si="3"/>
        <v>20</v>
      </c>
      <c r="P179" s="206"/>
      <c r="Q179" s="206"/>
      <c r="R179" s="215">
        <f t="shared" si="102"/>
        <v>7460000</v>
      </c>
      <c r="S179" s="206">
        <f>O179 * (1/10^-4) *K179</f>
        <v>10400000</v>
      </c>
      <c r="T179" s="206"/>
      <c r="U179" s="206"/>
      <c r="V179" s="218"/>
      <c r="W179" s="206">
        <f t="shared" si="100"/>
        <v>8930000</v>
      </c>
      <c r="X179" s="209"/>
    </row>
    <row r="180" ht="15.75" customHeight="1">
      <c r="A180" s="149">
        <v>15.0</v>
      </c>
      <c r="B180" s="224">
        <f t="shared" si="97"/>
        <v>43706</v>
      </c>
      <c r="C180" s="203" t="str">
        <f>'Tube wts'!C180</f>
        <v>-6_8_L</v>
      </c>
      <c r="D180" s="203" t="str">
        <f>'Tube wts'!D180</f>
        <v>NA</v>
      </c>
      <c r="E180" s="203" t="str">
        <f>'Tube wts'!E180</f>
        <v>NA</v>
      </c>
      <c r="F180" s="249" t="s">
        <v>122</v>
      </c>
      <c r="G180" s="249" t="s">
        <v>122</v>
      </c>
      <c r="H180" s="217" t="s">
        <v>122</v>
      </c>
      <c r="I180" s="217" t="s">
        <v>122</v>
      </c>
      <c r="J180" s="217" t="s">
        <v>122</v>
      </c>
      <c r="K180" s="217" t="s">
        <v>122</v>
      </c>
      <c r="L180" s="217" t="s">
        <v>122</v>
      </c>
      <c r="M180" s="217" t="s">
        <v>122</v>
      </c>
      <c r="N180" s="218">
        <v>50.0</v>
      </c>
      <c r="O180" s="218">
        <f t="shared" si="3"/>
        <v>20</v>
      </c>
      <c r="P180" s="206"/>
      <c r="Q180" s="206"/>
      <c r="R180" s="206"/>
      <c r="S180" s="206"/>
      <c r="T180" s="206"/>
      <c r="U180" s="206"/>
      <c r="V180" s="218"/>
      <c r="W180" s="242" t="s">
        <v>122</v>
      </c>
      <c r="X180" s="209"/>
    </row>
    <row r="181" ht="15.75" customHeight="1">
      <c r="A181" s="149">
        <v>15.0</v>
      </c>
      <c r="B181" s="224">
        <f t="shared" si="97"/>
        <v>43706</v>
      </c>
      <c r="C181" s="203" t="str">
        <f>'Tube wts'!C181</f>
        <v>-6_8_R</v>
      </c>
      <c r="D181" s="203">
        <f>'Tube wts'!D181</f>
        <v>0.976</v>
      </c>
      <c r="E181" s="203">
        <f>'Tube wts'!E181</f>
        <v>0.9859</v>
      </c>
      <c r="F181" s="204">
        <f t="shared" ref="F181:F194" si="103">E181-D181</f>
        <v>0.0099</v>
      </c>
      <c r="G181" s="204">
        <f t="shared" ref="G181:G194" si="104">F181*9000</f>
        <v>89.1</v>
      </c>
      <c r="H181" s="213" t="s">
        <v>160</v>
      </c>
      <c r="I181" s="213" t="s">
        <v>174</v>
      </c>
      <c r="J181" s="213">
        <v>415.0</v>
      </c>
      <c r="K181" s="213">
        <v>55.0</v>
      </c>
      <c r="L181" s="213" t="s">
        <v>160</v>
      </c>
      <c r="M181" s="213" t="s">
        <v>160</v>
      </c>
      <c r="N181" s="218">
        <v>50.0</v>
      </c>
      <c r="O181" s="218">
        <f t="shared" si="3"/>
        <v>20</v>
      </c>
      <c r="P181" s="236"/>
      <c r="Q181" s="236"/>
      <c r="R181" s="236">
        <f>O181 * (1/10^-3) *J181</f>
        <v>8300000</v>
      </c>
      <c r="S181" s="236">
        <f t="shared" ref="S181:S182" si="105">O181 * (1/10^-4) *K181</f>
        <v>11000000</v>
      </c>
      <c r="T181" s="215"/>
      <c r="U181" s="215"/>
      <c r="V181" s="218"/>
      <c r="W181" s="206">
        <f t="shared" ref="W181:W187" si="106">AVERAGE(P181:U181)</f>
        <v>9650000</v>
      </c>
      <c r="X181" s="209"/>
    </row>
    <row r="182" ht="15.75" customHeight="1">
      <c r="A182" s="241">
        <v>21.0</v>
      </c>
      <c r="B182" s="221">
        <f t="shared" ref="B182:B196" si="107">B167+6</f>
        <v>43712</v>
      </c>
      <c r="C182" s="195" t="str">
        <f>'Tube wts'!C182</f>
        <v>NT_8_0</v>
      </c>
      <c r="D182" s="203">
        <f>'Tube wts'!D182</f>
        <v>0.9744</v>
      </c>
      <c r="E182" s="203">
        <f>'Tube wts'!E182</f>
        <v>1.0187</v>
      </c>
      <c r="F182" s="196">
        <f t="shared" si="103"/>
        <v>0.0443</v>
      </c>
      <c r="G182" s="196">
        <f t="shared" si="104"/>
        <v>398.7</v>
      </c>
      <c r="H182" s="222" t="s">
        <v>160</v>
      </c>
      <c r="I182" s="222" t="s">
        <v>160</v>
      </c>
      <c r="J182" s="222" t="s">
        <v>160</v>
      </c>
      <c r="K182" s="222">
        <v>196.0</v>
      </c>
      <c r="L182" s="222">
        <v>31.0</v>
      </c>
      <c r="M182" s="222" t="s">
        <v>160</v>
      </c>
      <c r="N182" s="223">
        <v>50.0</v>
      </c>
      <c r="O182" s="223">
        <f t="shared" si="3"/>
        <v>20</v>
      </c>
      <c r="P182" s="198"/>
      <c r="Q182" s="198"/>
      <c r="R182" s="198"/>
      <c r="S182" s="198">
        <f t="shared" si="105"/>
        <v>39200000</v>
      </c>
      <c r="T182" s="198">
        <f t="shared" ref="T182:T183" si="108">O182 * (1/10^-5) *L182</f>
        <v>62000000</v>
      </c>
      <c r="U182" s="198"/>
      <c r="V182" s="223"/>
      <c r="W182" s="198">
        <f t="shared" si="106"/>
        <v>50600000</v>
      </c>
      <c r="X182" s="201"/>
    </row>
    <row r="183" ht="15.75" customHeight="1">
      <c r="A183" s="228">
        <v>21.0</v>
      </c>
      <c r="B183" s="224">
        <f t="shared" si="107"/>
        <v>43712</v>
      </c>
      <c r="C183" s="218" t="str">
        <f>'Tube wts'!C183</f>
        <v>NT_8_LR</v>
      </c>
      <c r="D183" s="203">
        <f>'Tube wts'!D183</f>
        <v>0.9804</v>
      </c>
      <c r="E183" s="203">
        <f>'Tube wts'!E183</f>
        <v>1.0241</v>
      </c>
      <c r="F183" s="229">
        <f t="shared" si="103"/>
        <v>0.0437</v>
      </c>
      <c r="G183" s="229">
        <f t="shared" si="104"/>
        <v>393.3</v>
      </c>
      <c r="H183" s="217" t="s">
        <v>160</v>
      </c>
      <c r="I183" s="217" t="s">
        <v>160</v>
      </c>
      <c r="J183" s="217" t="s">
        <v>160</v>
      </c>
      <c r="K183" s="217" t="s">
        <v>174</v>
      </c>
      <c r="L183" s="217">
        <v>73.0</v>
      </c>
      <c r="M183" s="217" t="s">
        <v>160</v>
      </c>
      <c r="N183" s="218">
        <v>50.0</v>
      </c>
      <c r="O183" s="218">
        <f t="shared" si="3"/>
        <v>20</v>
      </c>
      <c r="P183" s="206"/>
      <c r="Q183" s="206"/>
      <c r="R183" s="206"/>
      <c r="S183" s="206"/>
      <c r="T183" s="206">
        <f t="shared" si="108"/>
        <v>146000000</v>
      </c>
      <c r="U183" s="206"/>
      <c r="V183" s="218"/>
      <c r="W183" s="206">
        <f t="shared" si="106"/>
        <v>146000000</v>
      </c>
      <c r="X183" s="122"/>
    </row>
    <row r="184" ht="15.75" customHeight="1">
      <c r="A184" s="147">
        <v>21.0</v>
      </c>
      <c r="B184" s="224">
        <f t="shared" si="107"/>
        <v>43712</v>
      </c>
      <c r="C184" s="211" t="str">
        <f>'Tube wts'!C184</f>
        <v>F_8_L</v>
      </c>
      <c r="D184" s="203">
        <f>'Tube wts'!D184</f>
        <v>0.9777</v>
      </c>
      <c r="E184" s="203">
        <f>'Tube wts'!E184</f>
        <v>0.9978</v>
      </c>
      <c r="F184" s="212">
        <f t="shared" si="103"/>
        <v>0.0201</v>
      </c>
      <c r="G184" s="212">
        <f t="shared" si="104"/>
        <v>180.9</v>
      </c>
      <c r="H184" s="213">
        <v>0.0</v>
      </c>
      <c r="I184" s="213" t="s">
        <v>160</v>
      </c>
      <c r="J184" s="213" t="s">
        <v>160</v>
      </c>
      <c r="K184" s="213" t="s">
        <v>160</v>
      </c>
      <c r="L184" s="213" t="s">
        <v>160</v>
      </c>
      <c r="M184" s="213" t="s">
        <v>160</v>
      </c>
      <c r="N184" s="214">
        <v>50.0</v>
      </c>
      <c r="O184" s="214">
        <f t="shared" si="3"/>
        <v>20</v>
      </c>
      <c r="P184" s="215">
        <f t="shared" ref="P184:P191" si="109">O184 * (1/10^-1) *H184</f>
        <v>0</v>
      </c>
      <c r="Q184" s="215"/>
      <c r="R184" s="215"/>
      <c r="S184" s="215"/>
      <c r="T184" s="215"/>
      <c r="U184" s="215"/>
      <c r="V184" s="214"/>
      <c r="W184" s="215">
        <f t="shared" si="106"/>
        <v>0</v>
      </c>
      <c r="X184" s="220"/>
    </row>
    <row r="185" ht="15.75" customHeight="1">
      <c r="A185" s="147">
        <v>21.0</v>
      </c>
      <c r="B185" s="224">
        <f t="shared" si="107"/>
        <v>43712</v>
      </c>
      <c r="C185" s="211" t="str">
        <f>'Tube wts'!C185</f>
        <v>F_8_R</v>
      </c>
      <c r="D185" s="203">
        <f>'Tube wts'!D185</f>
        <v>0.9831</v>
      </c>
      <c r="E185" s="203">
        <f>'Tube wts'!E185</f>
        <v>1.0199</v>
      </c>
      <c r="F185" s="212">
        <f t="shared" si="103"/>
        <v>0.0368</v>
      </c>
      <c r="G185" s="212">
        <f t="shared" si="104"/>
        <v>331.2</v>
      </c>
      <c r="H185" s="213">
        <v>0.0</v>
      </c>
      <c r="I185" s="213" t="s">
        <v>160</v>
      </c>
      <c r="J185" s="213" t="s">
        <v>160</v>
      </c>
      <c r="K185" s="213" t="s">
        <v>160</v>
      </c>
      <c r="L185" s="213" t="s">
        <v>160</v>
      </c>
      <c r="M185" s="213" t="s">
        <v>160</v>
      </c>
      <c r="N185" s="214">
        <v>50.0</v>
      </c>
      <c r="O185" s="214">
        <f t="shared" si="3"/>
        <v>20</v>
      </c>
      <c r="P185" s="215">
        <f t="shared" si="109"/>
        <v>0</v>
      </c>
      <c r="Q185" s="215"/>
      <c r="R185" s="215"/>
      <c r="S185" s="215"/>
      <c r="T185" s="215"/>
      <c r="U185" s="215"/>
      <c r="V185" s="214"/>
      <c r="W185" s="215">
        <f t="shared" si="106"/>
        <v>0</v>
      </c>
      <c r="X185" s="220"/>
    </row>
    <row r="186" ht="15.75" customHeight="1">
      <c r="A186" s="149">
        <v>21.0</v>
      </c>
      <c r="B186" s="224">
        <f t="shared" si="107"/>
        <v>43712</v>
      </c>
      <c r="C186" s="203" t="str">
        <f>'Tube wts'!C186</f>
        <v>M_8_0</v>
      </c>
      <c r="D186" s="203">
        <f>'Tube wts'!D186</f>
        <v>0.9778</v>
      </c>
      <c r="E186" s="203">
        <f>'Tube wts'!E186</f>
        <v>1.0026</v>
      </c>
      <c r="F186" s="204">
        <f t="shared" si="103"/>
        <v>0.0248</v>
      </c>
      <c r="G186" s="204">
        <f t="shared" si="104"/>
        <v>223.2</v>
      </c>
      <c r="H186" s="217">
        <v>0.0</v>
      </c>
      <c r="I186" s="217" t="s">
        <v>160</v>
      </c>
      <c r="J186" s="217" t="s">
        <v>160</v>
      </c>
      <c r="K186" s="217" t="s">
        <v>160</v>
      </c>
      <c r="L186" s="217" t="s">
        <v>160</v>
      </c>
      <c r="M186" s="217" t="s">
        <v>160</v>
      </c>
      <c r="N186" s="218">
        <v>50.0</v>
      </c>
      <c r="O186" s="218">
        <f t="shared" si="3"/>
        <v>20</v>
      </c>
      <c r="P186" s="206">
        <f t="shared" si="109"/>
        <v>0</v>
      </c>
      <c r="Q186" s="206"/>
      <c r="R186" s="206"/>
      <c r="S186" s="206"/>
      <c r="T186" s="206"/>
      <c r="U186" s="206"/>
      <c r="V186" s="218"/>
      <c r="W186" s="206">
        <f t="shared" si="106"/>
        <v>0</v>
      </c>
      <c r="X186" s="209"/>
    </row>
    <row r="187" ht="15.75" customHeight="1">
      <c r="A187" s="149">
        <v>21.0</v>
      </c>
      <c r="B187" s="224">
        <f t="shared" si="107"/>
        <v>43712</v>
      </c>
      <c r="C187" s="203" t="str">
        <f>'Tube wts'!C187</f>
        <v>M_8_LR</v>
      </c>
      <c r="D187" s="203">
        <f>'Tube wts'!D187</f>
        <v>0.9887</v>
      </c>
      <c r="E187" s="203">
        <f>'Tube wts'!E187</f>
        <v>1.006</v>
      </c>
      <c r="F187" s="204">
        <f t="shared" si="103"/>
        <v>0.0173</v>
      </c>
      <c r="G187" s="204">
        <f t="shared" si="104"/>
        <v>155.7</v>
      </c>
      <c r="H187" s="217">
        <v>0.0</v>
      </c>
      <c r="I187" s="217" t="s">
        <v>160</v>
      </c>
      <c r="J187" s="217" t="s">
        <v>160</v>
      </c>
      <c r="K187" s="217" t="s">
        <v>160</v>
      </c>
      <c r="L187" s="217" t="s">
        <v>160</v>
      </c>
      <c r="M187" s="217" t="s">
        <v>160</v>
      </c>
      <c r="N187" s="218">
        <v>50.0</v>
      </c>
      <c r="O187" s="218">
        <f t="shared" si="3"/>
        <v>20</v>
      </c>
      <c r="P187" s="206">
        <f t="shared" si="109"/>
        <v>0</v>
      </c>
      <c r="Q187" s="206"/>
      <c r="R187" s="206"/>
      <c r="S187" s="206"/>
      <c r="T187" s="206"/>
      <c r="U187" s="206"/>
      <c r="V187" s="218"/>
      <c r="W187" s="206">
        <f t="shared" si="106"/>
        <v>0</v>
      </c>
      <c r="X187" s="209"/>
    </row>
    <row r="188" ht="15.75" customHeight="1">
      <c r="A188" s="147">
        <v>21.0</v>
      </c>
      <c r="B188" s="224">
        <f t="shared" si="107"/>
        <v>43712</v>
      </c>
      <c r="C188" s="211" t="str">
        <f>'Tube wts'!C188</f>
        <v>L_8_L</v>
      </c>
      <c r="D188" s="203">
        <f>'Tube wts'!D188</f>
        <v>0.9884</v>
      </c>
      <c r="E188" s="203">
        <f>'Tube wts'!E188</f>
        <v>1.0197</v>
      </c>
      <c r="F188" s="212">
        <f t="shared" si="103"/>
        <v>0.0313</v>
      </c>
      <c r="G188" s="212">
        <f t="shared" si="104"/>
        <v>281.7</v>
      </c>
      <c r="H188" s="213">
        <v>0.0</v>
      </c>
      <c r="I188" s="213" t="s">
        <v>160</v>
      </c>
      <c r="J188" s="213" t="s">
        <v>160</v>
      </c>
      <c r="K188" s="213" t="s">
        <v>160</v>
      </c>
      <c r="L188" s="213" t="s">
        <v>160</v>
      </c>
      <c r="M188" s="213" t="s">
        <v>160</v>
      </c>
      <c r="N188" s="214">
        <v>50.0</v>
      </c>
      <c r="O188" s="214">
        <f t="shared" si="3"/>
        <v>20</v>
      </c>
      <c r="P188" s="215">
        <f t="shared" si="109"/>
        <v>0</v>
      </c>
      <c r="Q188" s="215"/>
      <c r="R188" s="215"/>
      <c r="S188" s="215"/>
      <c r="T188" s="215"/>
      <c r="U188" s="215"/>
      <c r="V188" s="213"/>
      <c r="W188" s="215">
        <f>AVERAGE(P188:V188)</f>
        <v>0</v>
      </c>
      <c r="X188" s="220"/>
    </row>
    <row r="189" ht="15.75" customHeight="1">
      <c r="A189" s="147">
        <v>21.0</v>
      </c>
      <c r="B189" s="224">
        <f t="shared" si="107"/>
        <v>43712</v>
      </c>
      <c r="C189" s="211" t="str">
        <f>'Tube wts'!C189</f>
        <v>L_8_R</v>
      </c>
      <c r="D189" s="203">
        <f>'Tube wts'!D189</f>
        <v>0.9863</v>
      </c>
      <c r="E189" s="203">
        <f>'Tube wts'!E189</f>
        <v>1.0219</v>
      </c>
      <c r="F189" s="212">
        <f t="shared" si="103"/>
        <v>0.0356</v>
      </c>
      <c r="G189" s="212">
        <f t="shared" si="104"/>
        <v>320.4</v>
      </c>
      <c r="H189" s="213">
        <v>0.0</v>
      </c>
      <c r="I189" s="213" t="s">
        <v>160</v>
      </c>
      <c r="J189" s="213" t="s">
        <v>160</v>
      </c>
      <c r="K189" s="213" t="s">
        <v>160</v>
      </c>
      <c r="L189" s="213" t="s">
        <v>160</v>
      </c>
      <c r="M189" s="213" t="s">
        <v>160</v>
      </c>
      <c r="N189" s="214">
        <v>50.0</v>
      </c>
      <c r="O189" s="214">
        <f t="shared" si="3"/>
        <v>20</v>
      </c>
      <c r="P189" s="215">
        <f t="shared" si="109"/>
        <v>0</v>
      </c>
      <c r="Q189" s="215"/>
      <c r="R189" s="215"/>
      <c r="S189" s="215"/>
      <c r="T189" s="215"/>
      <c r="U189" s="215"/>
      <c r="V189" s="214"/>
      <c r="W189" s="215">
        <f t="shared" ref="W189:W194" si="110">AVERAGE(P189:U189)</f>
        <v>0</v>
      </c>
      <c r="X189" s="220"/>
    </row>
    <row r="190" ht="15.75" customHeight="1">
      <c r="A190" s="149">
        <v>21.0</v>
      </c>
      <c r="B190" s="224">
        <f t="shared" si="107"/>
        <v>43712</v>
      </c>
      <c r="C190" s="203" t="str">
        <f>'Tube wts'!C190</f>
        <v>-4_8_0</v>
      </c>
      <c r="D190" s="203">
        <f>'Tube wts'!D190</f>
        <v>0.985</v>
      </c>
      <c r="E190" s="203">
        <f>'Tube wts'!E190</f>
        <v>0.9981</v>
      </c>
      <c r="F190" s="204">
        <f t="shared" si="103"/>
        <v>0.0131</v>
      </c>
      <c r="G190" s="204">
        <f t="shared" si="104"/>
        <v>117.9</v>
      </c>
      <c r="H190" s="217">
        <v>66.0</v>
      </c>
      <c r="I190" s="217">
        <v>4.0</v>
      </c>
      <c r="J190" s="217" t="s">
        <v>160</v>
      </c>
      <c r="K190" s="217" t="s">
        <v>160</v>
      </c>
      <c r="L190" s="217" t="s">
        <v>160</v>
      </c>
      <c r="M190" s="217" t="s">
        <v>160</v>
      </c>
      <c r="N190" s="218">
        <v>50.0</v>
      </c>
      <c r="O190" s="218">
        <f t="shared" si="3"/>
        <v>20</v>
      </c>
      <c r="P190" s="215">
        <f t="shared" si="109"/>
        <v>13200</v>
      </c>
      <c r="Q190" s="206">
        <f t="shared" ref="Q190:Q191" si="111">O190 * (1/10^-2) *I190</f>
        <v>8000</v>
      </c>
      <c r="R190" s="206"/>
      <c r="S190" s="206"/>
      <c r="T190" s="206"/>
      <c r="U190" s="206"/>
      <c r="V190" s="218"/>
      <c r="W190" s="206">
        <f t="shared" si="110"/>
        <v>10600</v>
      </c>
      <c r="X190" s="209"/>
    </row>
    <row r="191" ht="15.75" customHeight="1">
      <c r="A191" s="149">
        <v>21.0</v>
      </c>
      <c r="B191" s="224">
        <f t="shared" si="107"/>
        <v>43712</v>
      </c>
      <c r="C191" s="203" t="str">
        <f>'Tube wts'!C191</f>
        <v>-4_8_LR</v>
      </c>
      <c r="D191" s="203">
        <f>'Tube wts'!D191</f>
        <v>0.9833</v>
      </c>
      <c r="E191" s="203">
        <f>'Tube wts'!E191</f>
        <v>1.0196</v>
      </c>
      <c r="F191" s="204">
        <f t="shared" si="103"/>
        <v>0.0363</v>
      </c>
      <c r="G191" s="204">
        <f t="shared" si="104"/>
        <v>326.7</v>
      </c>
      <c r="H191" s="217">
        <v>40.0</v>
      </c>
      <c r="I191" s="217">
        <v>7.0</v>
      </c>
      <c r="J191" s="217" t="s">
        <v>160</v>
      </c>
      <c r="K191" s="217" t="s">
        <v>160</v>
      </c>
      <c r="L191" s="217" t="s">
        <v>160</v>
      </c>
      <c r="M191" s="217" t="s">
        <v>160</v>
      </c>
      <c r="N191" s="218">
        <v>50.0</v>
      </c>
      <c r="O191" s="218">
        <f t="shared" si="3"/>
        <v>20</v>
      </c>
      <c r="P191" s="215">
        <f t="shared" si="109"/>
        <v>8000</v>
      </c>
      <c r="Q191" s="206">
        <f t="shared" si="111"/>
        <v>14000</v>
      </c>
      <c r="R191" s="206"/>
      <c r="S191" s="206"/>
      <c r="T191" s="206"/>
      <c r="U191" s="206"/>
      <c r="V191" s="218"/>
      <c r="W191" s="206">
        <f t="shared" si="110"/>
        <v>11000</v>
      </c>
      <c r="X191" s="209"/>
    </row>
    <row r="192" ht="15.75" customHeight="1">
      <c r="A192" s="147">
        <v>21.0</v>
      </c>
      <c r="B192" s="224">
        <f t="shared" si="107"/>
        <v>43712</v>
      </c>
      <c r="C192" s="211" t="str">
        <f>'Tube wts'!C192</f>
        <v>-5_8_L</v>
      </c>
      <c r="D192" s="203">
        <f>'Tube wts'!D192</f>
        <v>0.9707</v>
      </c>
      <c r="E192" s="203">
        <f>'Tube wts'!E192</f>
        <v>1.0212</v>
      </c>
      <c r="F192" s="212">
        <f t="shared" si="103"/>
        <v>0.0505</v>
      </c>
      <c r="G192" s="212">
        <f t="shared" si="104"/>
        <v>454.5</v>
      </c>
      <c r="H192" s="213" t="s">
        <v>160</v>
      </c>
      <c r="I192" s="213" t="s">
        <v>174</v>
      </c>
      <c r="J192" s="213">
        <v>115.0</v>
      </c>
      <c r="K192" s="213" t="s">
        <v>160</v>
      </c>
      <c r="L192" s="213" t="s">
        <v>160</v>
      </c>
      <c r="M192" s="213" t="s">
        <v>160</v>
      </c>
      <c r="N192" s="214">
        <v>50.0</v>
      </c>
      <c r="O192" s="214">
        <f t="shared" si="3"/>
        <v>20</v>
      </c>
      <c r="P192" s="215"/>
      <c r="Q192" s="206"/>
      <c r="R192" s="215">
        <f t="shared" ref="R192:R193" si="112">O192 * (1/10^-3) *J192</f>
        <v>2300000</v>
      </c>
      <c r="S192" s="215"/>
      <c r="T192" s="215"/>
      <c r="U192" s="215"/>
      <c r="V192" s="214"/>
      <c r="W192" s="215">
        <f t="shared" si="110"/>
        <v>2300000</v>
      </c>
      <c r="X192" s="220"/>
    </row>
    <row r="193" ht="15.75" customHeight="1">
      <c r="A193" s="147">
        <v>21.0</v>
      </c>
      <c r="B193" s="224">
        <f t="shared" si="107"/>
        <v>43712</v>
      </c>
      <c r="C193" s="211" t="str">
        <f>'Tube wts'!C193</f>
        <v>-5_8_R</v>
      </c>
      <c r="D193" s="203">
        <f>'Tube wts'!D193</f>
        <v>0.9882</v>
      </c>
      <c r="E193" s="203">
        <f>'Tube wts'!E193</f>
        <v>1.0168</v>
      </c>
      <c r="F193" s="212">
        <f t="shared" si="103"/>
        <v>0.0286</v>
      </c>
      <c r="G193" s="212">
        <f t="shared" si="104"/>
        <v>257.4</v>
      </c>
      <c r="H193" s="213" t="s">
        <v>160</v>
      </c>
      <c r="I193" s="213" t="s">
        <v>174</v>
      </c>
      <c r="J193" s="213">
        <v>133.0</v>
      </c>
      <c r="K193" s="213" t="s">
        <v>160</v>
      </c>
      <c r="L193" s="213" t="s">
        <v>160</v>
      </c>
      <c r="M193" s="213" t="s">
        <v>160</v>
      </c>
      <c r="N193" s="214">
        <v>50.0</v>
      </c>
      <c r="O193" s="214">
        <f t="shared" si="3"/>
        <v>20</v>
      </c>
      <c r="P193" s="215"/>
      <c r="Q193" s="206"/>
      <c r="R193" s="215">
        <f t="shared" si="112"/>
        <v>2660000</v>
      </c>
      <c r="S193" s="215"/>
      <c r="T193" s="215"/>
      <c r="U193" s="215"/>
      <c r="V193" s="214"/>
      <c r="W193" s="215">
        <f t="shared" si="110"/>
        <v>2660000</v>
      </c>
      <c r="X193" s="220"/>
    </row>
    <row r="194" ht="15.75" customHeight="1">
      <c r="A194" s="149">
        <v>21.0</v>
      </c>
      <c r="B194" s="224">
        <f t="shared" si="107"/>
        <v>43712</v>
      </c>
      <c r="C194" s="203" t="str">
        <f>'Tube wts'!C194</f>
        <v>-6_8_0</v>
      </c>
      <c r="D194" s="203">
        <f>'Tube wts'!D194</f>
        <v>0.9875</v>
      </c>
      <c r="E194" s="203">
        <f>'Tube wts'!E194</f>
        <v>1.006</v>
      </c>
      <c r="F194" s="204">
        <f t="shared" si="103"/>
        <v>0.0185</v>
      </c>
      <c r="G194" s="204">
        <f t="shared" si="104"/>
        <v>166.5</v>
      </c>
      <c r="H194" s="217" t="s">
        <v>160</v>
      </c>
      <c r="I194" s="217" t="s">
        <v>160</v>
      </c>
      <c r="J194" s="217" t="s">
        <v>174</v>
      </c>
      <c r="K194" s="217">
        <v>32.0</v>
      </c>
      <c r="L194" s="217" t="s">
        <v>160</v>
      </c>
      <c r="M194" s="217" t="s">
        <v>160</v>
      </c>
      <c r="N194" s="218">
        <v>50.0</v>
      </c>
      <c r="O194" s="218">
        <f t="shared" si="3"/>
        <v>20</v>
      </c>
      <c r="P194" s="206"/>
      <c r="Q194" s="206"/>
      <c r="R194" s="215"/>
      <c r="S194" s="206">
        <f>O194 * (1/10^-4) *K194</f>
        <v>6400000</v>
      </c>
      <c r="T194" s="206"/>
      <c r="U194" s="206"/>
      <c r="V194" s="218"/>
      <c r="W194" s="206">
        <f t="shared" si="110"/>
        <v>6400000</v>
      </c>
      <c r="X194" s="209"/>
    </row>
    <row r="195" ht="15.75" customHeight="1">
      <c r="A195" s="149">
        <v>21.0</v>
      </c>
      <c r="B195" s="224">
        <f t="shared" si="107"/>
        <v>43712</v>
      </c>
      <c r="C195" s="203" t="str">
        <f>'Tube wts'!C195</f>
        <v>-6_8_L</v>
      </c>
      <c r="D195" s="203" t="str">
        <f>'Tube wts'!D195</f>
        <v>NA</v>
      </c>
      <c r="E195" s="203" t="str">
        <f>'Tube wts'!E195</f>
        <v>NA</v>
      </c>
      <c r="F195" s="249" t="s">
        <v>122</v>
      </c>
      <c r="G195" s="249" t="s">
        <v>122</v>
      </c>
      <c r="H195" s="217" t="s">
        <v>122</v>
      </c>
      <c r="I195" s="217" t="s">
        <v>122</v>
      </c>
      <c r="J195" s="217" t="s">
        <v>122</v>
      </c>
      <c r="K195" s="217" t="s">
        <v>122</v>
      </c>
      <c r="L195" s="217" t="s">
        <v>122</v>
      </c>
      <c r="M195" s="217" t="s">
        <v>122</v>
      </c>
      <c r="N195" s="218">
        <v>50.0</v>
      </c>
      <c r="O195" s="218">
        <f t="shared" si="3"/>
        <v>20</v>
      </c>
      <c r="P195" s="206"/>
      <c r="Q195" s="206"/>
      <c r="R195" s="206"/>
      <c r="S195" s="206"/>
      <c r="T195" s="206"/>
      <c r="U195" s="206"/>
      <c r="V195" s="218"/>
      <c r="W195" s="242" t="s">
        <v>122</v>
      </c>
      <c r="X195" s="209"/>
    </row>
    <row r="196" ht="15.75" customHeight="1">
      <c r="A196" s="149">
        <v>21.0</v>
      </c>
      <c r="B196" s="224">
        <f t="shared" si="107"/>
        <v>43712</v>
      </c>
      <c r="C196" s="203" t="str">
        <f>'Tube wts'!C196</f>
        <v>-6_8_R</v>
      </c>
      <c r="D196" s="203">
        <f>'Tube wts'!D196</f>
        <v>0.9748</v>
      </c>
      <c r="E196" s="203">
        <f>'Tube wts'!E196</f>
        <v>1.0243</v>
      </c>
      <c r="F196" s="204">
        <f>E196-D196</f>
        <v>0.0495</v>
      </c>
      <c r="G196" s="204">
        <f>F196*9000</f>
        <v>445.5</v>
      </c>
      <c r="H196" s="213" t="s">
        <v>160</v>
      </c>
      <c r="I196" s="213" t="s">
        <v>160</v>
      </c>
      <c r="J196" s="213" t="s">
        <v>174</v>
      </c>
      <c r="K196" s="213">
        <v>34.0</v>
      </c>
      <c r="L196" s="213" t="s">
        <v>160</v>
      </c>
      <c r="M196" s="213" t="s">
        <v>160</v>
      </c>
      <c r="N196" s="218">
        <v>50.0</v>
      </c>
      <c r="O196" s="218">
        <f t="shared" si="3"/>
        <v>20</v>
      </c>
      <c r="P196" s="236"/>
      <c r="Q196" s="236"/>
      <c r="R196" s="236"/>
      <c r="S196" s="236">
        <f>O196 * (1/10^-4) *K196</f>
        <v>6800000</v>
      </c>
      <c r="T196" s="215"/>
      <c r="U196" s="215"/>
      <c r="V196" s="218"/>
      <c r="W196" s="206">
        <f>AVERAGE(P196:U196)</f>
        <v>6800000</v>
      </c>
      <c r="X196" s="209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</row>
    <row r="1001" ht="15.75" customHeight="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</row>
    <row r="1002" ht="15.75" customHeight="1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</row>
    <row r="1003" ht="15.75" customHeight="1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</row>
    <row r="1004" ht="15.75" customHeight="1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</row>
    <row r="1005" ht="15.75" customHeight="1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</row>
    <row r="1006" ht="15.75" customHeight="1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</row>
    <row r="1007" ht="15.75" customHeight="1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</row>
    <row r="1008" ht="15.75" customHeight="1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</row>
    <row r="1009" ht="15.75" customHeight="1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</row>
    <row r="1010" ht="15.75" customHeight="1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</row>
    <row r="1011" ht="15.75" customHeight="1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</row>
    <row r="1012" ht="15.75" customHeight="1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</row>
    <row r="1013" ht="15.75" customHeight="1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</row>
    <row r="1014" ht="15.75" customHeight="1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</row>
    <row r="1015" ht="15.75" customHeight="1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</row>
    <row r="1016" ht="15.75" customHeight="1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</row>
    <row r="1017" ht="15.75" customHeight="1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</row>
    <row r="1018" ht="15.75" customHeight="1">
      <c r="A1018" s="40"/>
      <c r="B1018" s="40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</row>
    <row r="1019" ht="15.75" customHeight="1">
      <c r="A1019" s="40"/>
      <c r="B1019" s="40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</row>
    <row r="1020" ht="15.75" customHeight="1">
      <c r="A1020" s="40"/>
      <c r="B1020" s="40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</row>
    <row r="1021" ht="15.75" customHeight="1">
      <c r="A1021" s="40"/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</row>
    <row r="1022" ht="15.75" customHeight="1">
      <c r="A1022" s="40"/>
      <c r="B1022" s="40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</row>
    <row r="1023" ht="15.75" customHeight="1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</row>
    <row r="1024" ht="15.75" customHeight="1">
      <c r="A1024" s="40"/>
      <c r="B1024" s="40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</row>
    <row r="1025" ht="15.75" customHeight="1">
      <c r="A1025" s="40"/>
      <c r="B1025" s="40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</row>
    <row r="1026" ht="15.75" customHeight="1">
      <c r="A1026" s="40"/>
      <c r="B1026" s="40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</row>
    <row r="1027" ht="15.75" customHeight="1">
      <c r="A1027" s="40"/>
      <c r="B1027" s="40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</row>
    <row r="1028" ht="15.75" customHeight="1">
      <c r="A1028" s="40"/>
      <c r="B1028" s="40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</row>
    <row r="1029" ht="15.75" customHeight="1">
      <c r="A1029" s="40"/>
      <c r="B1029" s="40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</row>
    <row r="1030" ht="15.75" customHeight="1">
      <c r="A1030" s="40"/>
      <c r="B1030" s="40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</row>
    <row r="1031" ht="15.75" customHeight="1">
      <c r="A1031" s="40"/>
      <c r="B1031" s="40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</row>
    <row r="1032" ht="15.75" customHeight="1">
      <c r="A1032" s="40"/>
      <c r="B1032" s="40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</row>
    <row r="1033" ht="15.75" customHeight="1">
      <c r="A1033" s="40"/>
      <c r="B1033" s="40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</row>
    <row r="1034" ht="15.75" customHeight="1">
      <c r="A1034" s="40"/>
      <c r="B1034" s="40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</row>
    <row r="1035" ht="15.75" customHeight="1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</row>
    <row r="1036" ht="15.75" customHeight="1">
      <c r="A1036" s="40"/>
      <c r="B1036" s="40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</row>
    <row r="1037" ht="15.75" customHeight="1">
      <c r="A1037" s="40"/>
      <c r="B1037" s="40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</row>
    <row r="1038" ht="15.75" customHeight="1">
      <c r="A1038" s="40"/>
      <c r="B1038" s="40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</row>
    <row r="1039" ht="15.75" customHeight="1">
      <c r="A1039" s="40"/>
      <c r="B1039" s="40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</row>
    <row r="1040" ht="15.75" customHeight="1">
      <c r="A1040" s="40"/>
      <c r="B1040" s="40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</row>
    <row r="1041" ht="15.75" customHeight="1">
      <c r="A1041" s="40"/>
      <c r="B1041" s="40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</row>
    <row r="1042" ht="15.75" customHeight="1">
      <c r="A1042" s="40"/>
      <c r="B1042" s="40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</row>
    <row r="1043" ht="15.75" customHeight="1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</row>
    <row r="1044" ht="15.75" customHeight="1">
      <c r="A1044" s="40"/>
      <c r="B1044" s="40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</row>
    <row r="1045" ht="15.75" customHeight="1">
      <c r="A1045" s="40"/>
      <c r="B1045" s="40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</row>
    <row r="1046" ht="15.75" customHeight="1">
      <c r="A1046" s="40"/>
      <c r="B1046" s="40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</row>
    <row r="1047" ht="15.75" customHeight="1">
      <c r="A1047" s="40"/>
      <c r="B1047" s="40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</row>
    <row r="1048" ht="15.75" customHeight="1">
      <c r="A1048" s="40"/>
      <c r="B1048" s="40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</row>
    <row r="1049" ht="15.75" customHeight="1">
      <c r="A1049" s="40"/>
      <c r="B1049" s="40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</row>
    <row r="1050" ht="15.75" customHeight="1">
      <c r="A1050" s="40"/>
      <c r="B1050" s="40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</row>
    <row r="1051" ht="15.75" customHeight="1">
      <c r="A1051" s="40"/>
      <c r="B1051" s="40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</row>
    <row r="1052" ht="15.75" customHeight="1">
      <c r="A1052" s="40"/>
      <c r="B1052" s="40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</row>
    <row r="1053" ht="15.75" customHeight="1">
      <c r="A1053" s="40"/>
      <c r="B1053" s="40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</row>
    <row r="1054" ht="15.75" customHeight="1">
      <c r="A1054" s="40"/>
      <c r="B1054" s="40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</row>
    <row r="1055" ht="15.75" customHeight="1">
      <c r="A1055" s="40"/>
      <c r="B1055" s="40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</row>
    <row r="1056" ht="15.75" customHeight="1">
      <c r="A1056" s="40"/>
      <c r="B1056" s="40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</row>
    <row r="1057" ht="15.75" customHeight="1">
      <c r="A1057" s="40"/>
      <c r="B1057" s="40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</row>
    <row r="1058" ht="15.75" customHeight="1">
      <c r="A1058" s="40"/>
      <c r="B1058" s="40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</row>
    <row r="1059" ht="15.75" customHeight="1">
      <c r="A1059" s="40"/>
      <c r="B1059" s="40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</row>
    <row r="1060" ht="15.75" customHeight="1">
      <c r="A1060" s="40"/>
      <c r="B1060" s="40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</row>
    <row r="1061" ht="15.75" customHeight="1">
      <c r="A1061" s="40"/>
      <c r="B1061" s="40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</row>
    <row r="1062" ht="15.75" customHeight="1">
      <c r="A1062" s="40"/>
      <c r="B1062" s="40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</row>
    <row r="1063" ht="15.75" customHeight="1">
      <c r="A1063" s="40"/>
      <c r="B1063" s="40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</row>
    <row r="1064" ht="15.75" customHeight="1">
      <c r="A1064" s="40"/>
      <c r="B1064" s="40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</row>
    <row r="1065" ht="15.75" customHeight="1">
      <c r="A1065" s="40"/>
      <c r="B1065" s="40"/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</row>
    <row r="1066" ht="15.75" customHeight="1">
      <c r="A1066" s="40"/>
      <c r="B1066" s="40"/>
      <c r="C1066" s="40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</row>
    <row r="1067" ht="15.75" customHeight="1">
      <c r="A1067" s="40"/>
      <c r="B1067" s="40"/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</row>
    <row r="1068" ht="15.75" customHeight="1">
      <c r="A1068" s="40"/>
      <c r="B1068" s="40"/>
      <c r="C1068" s="40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</row>
    <row r="1069" ht="15.75" customHeight="1">
      <c r="A1069" s="40"/>
      <c r="B1069" s="40"/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</row>
    <row r="1070" ht="15.75" customHeight="1">
      <c r="A1070" s="40"/>
      <c r="B1070" s="40"/>
      <c r="C1070" s="40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</row>
    <row r="1071" ht="15.75" customHeight="1">
      <c r="A1071" s="40"/>
      <c r="B1071" s="40"/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</row>
    <row r="1072" ht="15.75" customHeight="1">
      <c r="A1072" s="40"/>
      <c r="B1072" s="40"/>
      <c r="C1072" s="40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</row>
    <row r="1073" ht="15.75" customHeight="1">
      <c r="A1073" s="40"/>
      <c r="B1073" s="40"/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</row>
    <row r="1074" ht="15.75" customHeight="1">
      <c r="A1074" s="40"/>
      <c r="B1074" s="40"/>
      <c r="C1074" s="40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</row>
    <row r="1075" ht="15.75" customHeight="1">
      <c r="A1075" s="40"/>
      <c r="B1075" s="40"/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</row>
  </sheetData>
  <printOptions/>
  <pageMargins bottom="0.75" footer="0.0" header="0.0" left="0.25" right="0.25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8" t="s">
        <v>188</v>
      </c>
    </row>
    <row r="2">
      <c r="A2" s="18" t="s">
        <v>189</v>
      </c>
    </row>
    <row r="3">
      <c r="B3" s="18" t="s">
        <v>190</v>
      </c>
      <c r="C3" s="18" t="s">
        <v>191</v>
      </c>
    </row>
    <row r="4">
      <c r="A4" s="18" t="s">
        <v>192</v>
      </c>
      <c r="B4" s="18">
        <v>25.0</v>
      </c>
      <c r="C4" s="18" t="s">
        <v>174</v>
      </c>
    </row>
    <row r="5">
      <c r="A5" s="18" t="s">
        <v>193</v>
      </c>
      <c r="B5" s="18">
        <v>1.0</v>
      </c>
      <c r="C5" s="18" t="s">
        <v>194</v>
      </c>
    </row>
    <row r="6">
      <c r="A6" s="18" t="s">
        <v>195</v>
      </c>
      <c r="B6" s="18">
        <v>2.0</v>
      </c>
      <c r="C6" s="18">
        <v>20.0</v>
      </c>
    </row>
    <row r="7">
      <c r="A7" s="18" t="s">
        <v>196</v>
      </c>
      <c r="B7" s="18">
        <v>1.0</v>
      </c>
      <c r="C7" s="18">
        <v>0.0</v>
      </c>
    </row>
    <row r="8">
      <c r="A8" s="18" t="s">
        <v>197</v>
      </c>
      <c r="B8" s="18">
        <v>1.0</v>
      </c>
      <c r="C8" s="18">
        <v>0.0</v>
      </c>
    </row>
    <row r="9">
      <c r="A9" s="18" t="s">
        <v>198</v>
      </c>
      <c r="B9" s="18">
        <v>1.0</v>
      </c>
      <c r="C9" s="18">
        <v>0.0</v>
      </c>
    </row>
    <row r="10">
      <c r="B10" s="18" t="s">
        <v>199</v>
      </c>
    </row>
    <row r="11">
      <c r="B11" s="18" t="s">
        <v>200</v>
      </c>
    </row>
    <row r="12">
      <c r="B12" s="18" t="s">
        <v>201</v>
      </c>
    </row>
  </sheetData>
  <drawing r:id="rId1"/>
</worksheet>
</file>