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" sheetId="1" r:id="rId3"/>
    <sheet state="visible" name="Cg. setup" sheetId="2" r:id="rId4"/>
    <sheet state="visible" name="Daily Weight " sheetId="3" r:id="rId5"/>
    <sheet state="visible" name="Tube wts" sheetId="4" r:id="rId6"/>
    <sheet state="visible" name="D0 C. diff" sheetId="5" r:id="rId7"/>
    <sheet state="visible" name="C. diff CFUs" sheetId="6" r:id="rId8"/>
    <sheet state="visible" name="clean_cfu_df" sheetId="7" r:id="rId9"/>
    <sheet state="visible" name="Antibiotic" sheetId="8" r:id="rId10"/>
  </sheets>
  <definedNames/>
  <calcPr/>
</workbook>
</file>

<file path=xl/sharedStrings.xml><?xml version="1.0" encoding="utf-8"?>
<sst xmlns="http://schemas.openxmlformats.org/spreadsheetml/2006/main" count="203" uniqueCount="106">
  <si>
    <t>Sunday</t>
  </si>
  <si>
    <t>Monday</t>
  </si>
  <si>
    <t xml:space="preserve">Tuesday </t>
  </si>
  <si>
    <t>Wednseday</t>
  </si>
  <si>
    <t>Thursday</t>
  </si>
  <si>
    <t>Friday</t>
  </si>
  <si>
    <t>Saturday</t>
  </si>
  <si>
    <t>Request containment housing*</t>
  </si>
  <si>
    <t>D-3: Weigh mice and inject clindamycin into IP</t>
  </si>
  <si>
    <t>D0: (With CART) Move mice to Biocontainment. Collect stool samples for CFU. Change cages. Needles needed. Inoculate with C. difficile</t>
  </si>
  <si>
    <t>D1: Weigh mice &amp; collect 2 stool samples for CFU &amp; -80. Autoclave &amp; return gavage needles to 1531</t>
  </si>
  <si>
    <t>D2: Weigh mice &amp; collect 2 stool samples for CFU &amp; -80.</t>
  </si>
  <si>
    <t>D3: Weigh mice &amp; collect 2 stool samples for CFU &amp; -80.</t>
  </si>
  <si>
    <t>Begin on Monday November, 8 2019</t>
  </si>
  <si>
    <t>Note: Try &amp; collect samples around same couple hour window each day.</t>
  </si>
  <si>
    <t>* Containment housing request form link below</t>
  </si>
  <si>
    <t>https://umich.qualtrics.com/jfe/form/SV_5pyi9GmKwkLWj2t</t>
  </si>
  <si>
    <t>Starting Cage Information in B604C:</t>
  </si>
  <si>
    <t>Transfer Date</t>
  </si>
  <si>
    <t>M/F</t>
  </si>
  <si>
    <t>QTY</t>
  </si>
  <si>
    <t>DOB</t>
  </si>
  <si>
    <t>Cage #</t>
  </si>
  <si>
    <t xml:space="preserve">B604 Barcode </t>
  </si>
  <si>
    <t>New Group</t>
  </si>
  <si>
    <t>Ear Mark</t>
  </si>
  <si>
    <t>New Cages Mice Go Into</t>
  </si>
  <si>
    <t>Commercial rodent chow: Lab Diet #5LOD</t>
  </si>
  <si>
    <t>Parent</t>
  </si>
  <si>
    <t>Wean</t>
  </si>
  <si>
    <t>Location</t>
  </si>
  <si>
    <t>Genotype</t>
  </si>
  <si>
    <t>Male</t>
  </si>
  <si>
    <t>Female</t>
  </si>
  <si>
    <t>Age</t>
  </si>
  <si>
    <t>C57-119</t>
  </si>
  <si>
    <t>B604C</t>
  </si>
  <si>
    <t>C57BL</t>
  </si>
  <si>
    <t>Nick</t>
  </si>
  <si>
    <t>Clinda Pilot</t>
  </si>
  <si>
    <t>Mouse ID</t>
  </si>
  <si>
    <t>D-3</t>
  </si>
  <si>
    <t>D0</t>
  </si>
  <si>
    <t>D1</t>
  </si>
  <si>
    <t>D2</t>
  </si>
  <si>
    <t>D3</t>
  </si>
  <si>
    <t>D4</t>
  </si>
  <si>
    <t>D5</t>
  </si>
  <si>
    <t>1A</t>
  </si>
  <si>
    <t>1B</t>
  </si>
  <si>
    <t>2A</t>
  </si>
  <si>
    <t>2B</t>
  </si>
  <si>
    <t>Change cages, replace food</t>
  </si>
  <si>
    <t>Change cages</t>
  </si>
  <si>
    <t>day</t>
  </si>
  <si>
    <t>date</t>
  </si>
  <si>
    <t>mouse_id</t>
  </si>
  <si>
    <t>Empty tube weight</t>
  </si>
  <si>
    <t>Tube with sample</t>
  </si>
  <si>
    <t xml:space="preserve">Prepared spore inoculum (working stock "630 10^7"), in 1531 hood with orange screw cap tube </t>
  </si>
  <si>
    <t>1 tubes of 1000 ul total , add ultrapure distilled water and 630 stock (4C in 1504)</t>
  </si>
  <si>
    <t>Sarah prepared spores for her experiment being run, challenged on 11/7/19</t>
  </si>
  <si>
    <t>Plated remaining inoculum after gavaging mice on 11/11/19</t>
  </si>
  <si>
    <t>Counts, determined ~24 hours after 37C incubation on 11/12/19</t>
  </si>
  <si>
    <r>
      <t>CFU 10</t>
    </r>
    <r>
      <rPr>
        <rFont val="Calibri (Body)"/>
        <color rgb="FF000000"/>
        <sz val="12.0"/>
        <vertAlign val="superscript"/>
      </rPr>
      <t>-1</t>
    </r>
  </si>
  <si>
    <r>
      <t>CFU 10</t>
    </r>
    <r>
      <rPr>
        <rFont val="Calibri (Body)"/>
        <color rgb="FF000000"/>
        <sz val="12.0"/>
        <vertAlign val="superscript"/>
      </rPr>
      <t>-2</t>
    </r>
  </si>
  <si>
    <r>
      <t>CFU 10</t>
    </r>
    <r>
      <rPr>
        <rFont val="Calibri (Body)"/>
        <color rgb="FF000000"/>
        <sz val="12.0"/>
        <vertAlign val="superscript"/>
      </rPr>
      <t>-3</t>
    </r>
  </si>
  <si>
    <t>CFU 10-4</t>
  </si>
  <si>
    <t>dilution</t>
  </si>
  <si>
    <t>TNTC</t>
  </si>
  <si>
    <t>Timepoint (day)</t>
  </si>
  <si>
    <t>Date</t>
  </si>
  <si>
    <t>Fecal weight (Empty tube-full tube)</t>
  </si>
  <si>
    <r>
      <t>1:10 diltuion (ul PBS) to make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(Fecal weight x 9000)</t>
    </r>
  </si>
  <si>
    <r>
      <t>CFU Counts (18-24hr post plating) CFU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</t>
    </r>
  </si>
  <si>
    <r>
      <t>CFU 10</t>
    </r>
    <r>
      <rPr>
        <rFont val="Calibri (Body)"/>
        <b/>
        <color rgb="FF000000"/>
        <sz val="12.0"/>
        <vertAlign val="superscript"/>
      </rPr>
      <t>-2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</si>
  <si>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-3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</si>
  <si>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-4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</si>
  <si>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-5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</si>
  <si>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-6</t>
    </r>
    <r>
      <rPr>
        <rFont val="Calibri"/>
        <b/>
        <color rgb="FF000000"/>
        <sz val="12.0"/>
      </rPr>
      <t xml:space="preserve"> diltuion</t>
    </r>
  </si>
  <si>
    <t>Amount Plated</t>
  </si>
  <si>
    <t>Dilution factor: 1/(amount plated/1000 ul)</t>
  </si>
  <si>
    <t xml:space="preserve">C. difficile CFU/g sample (from 10-1 diltuion) </t>
  </si>
  <si>
    <t xml:space="preserve">C. difficile CFU/g sample (from 10-2 diltuion) </t>
  </si>
  <si>
    <t xml:space="preserve">C. difficile CFU/g sample (from 10-3 diltuion) </t>
  </si>
  <si>
    <t xml:space="preserve">C. difficile CFU/g sample (from 10-4 diltuion) </t>
  </si>
  <si>
    <t xml:space="preserve">C. difficile CFU/g sample (from 10-5 diltuion) </t>
  </si>
  <si>
    <t xml:space="preserve">C. difficile CFU/g sample (from 10-6 diltuion) </t>
  </si>
  <si>
    <t>Notes</t>
  </si>
  <si>
    <t>Avg CFU (for those mice with counts across multiple dilutions)</t>
  </si>
  <si>
    <t>DNP</t>
  </si>
  <si>
    <t>group</t>
  </si>
  <si>
    <t>weight</t>
  </si>
  <si>
    <t>cfu</t>
  </si>
  <si>
    <t>antibiotic</t>
  </si>
  <si>
    <t>treatment</t>
  </si>
  <si>
    <t>NT</t>
  </si>
  <si>
    <t>NA</t>
  </si>
  <si>
    <t>Clindamycin</t>
  </si>
  <si>
    <t>2 day recovery</t>
  </si>
  <si>
    <t>Making Clindamycin</t>
  </si>
  <si>
    <t>On first day</t>
  </si>
  <si>
    <t>Add 0.007g Clindamycin to 7 mL distilled water (1mg/ml)</t>
  </si>
  <si>
    <t>Each mouse gets 10mg/kg</t>
  </si>
  <si>
    <t>So if they are 20g they get 200uL of 1mg/mL clinda by IP</t>
  </si>
  <si>
    <t>Did not - filter sterlize with 13mm 22um PVDF syringe filter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</si>
</sst>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/d/yyyy"/>
  </numFmts>
  <fonts count="18">
    <font>
      <sz val="12.0"/>
      <color rgb="FF000000"/>
      <name val="Calibri"/>
    </font>
    <font>
      <sz val="10.0"/>
      <name val="Arial"/>
    </font>
    <font>
      <u/>
      <sz val="10.0"/>
      <color rgb="FF0000FF"/>
      <name val="Arial"/>
    </font>
    <font>
      <b/>
      <u/>
      <sz val="10.0"/>
      <name val="Arial"/>
    </font>
    <font>
      <b/>
      <u/>
      <sz val="10.0"/>
      <name val="Arial"/>
    </font>
    <font>
      <b/>
      <u/>
      <sz val="12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sz val="12.0"/>
      <color rgb="FF000000"/>
      <name val="Arial"/>
    </font>
    <font/>
    <font>
      <name val="Arial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sz val="11.0"/>
      <color rgb="FF000000"/>
      <name val="Arial"/>
    </font>
    <font>
      <b/>
      <sz val="12.0"/>
      <color rgb="FF000000"/>
      <name val="Calibri"/>
    </font>
    <font>
      <b/>
      <u/>
      <sz val="12.0"/>
      <color rgb="FF000000"/>
      <name val="Calibri"/>
    </font>
    <font>
      <sz val="12.0"/>
      <color rgb="FF000000"/>
      <name val="Helvetica"/>
    </font>
    <font>
      <sz val="12.0"/>
      <color rgb="FF5E2370"/>
      <name val="Helvetica"/>
    </font>
  </fonts>
  <fills count="10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FF7D9E"/>
        <bgColor rgb="FFFF7D9E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top/>
      <bottom/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Font="1"/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0" fillId="0" fontId="6" numFmtId="14" xfId="0" applyFont="1" applyNumberFormat="1"/>
    <xf borderId="1" fillId="0" fontId="0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0" fontId="7" numFmtId="14" xfId="0" applyAlignment="1" applyBorder="1" applyFont="1" applyNumberFormat="1">
      <alignment readingOrder="0"/>
    </xf>
    <xf borderId="1" fillId="0" fontId="7" numFmtId="0" xfId="0" applyAlignment="1" applyBorder="1" applyFont="1">
      <alignment readingOrder="0"/>
    </xf>
    <xf borderId="1" fillId="0" fontId="0" numFmtId="0" xfId="0" applyAlignment="1" applyBorder="1" applyFont="1">
      <alignment horizontal="center" readingOrder="0"/>
    </xf>
    <xf borderId="0" fillId="0" fontId="8" numFmtId="0" xfId="0" applyAlignment="1" applyFont="1">
      <alignment vertical="center"/>
    </xf>
    <xf borderId="0" fillId="0" fontId="9" numFmtId="0" xfId="0" applyAlignment="1" applyFont="1">
      <alignment readingOrder="0"/>
    </xf>
    <xf borderId="1" fillId="2" fontId="10" numFmtId="0" xfId="0" applyAlignment="1" applyBorder="1" applyFill="1" applyFont="1">
      <alignment vertical="bottom"/>
    </xf>
    <xf borderId="2" fillId="2" fontId="10" numFmtId="164" xfId="0" applyAlignment="1" applyBorder="1" applyFont="1" applyNumberFormat="1">
      <alignment vertical="bottom"/>
    </xf>
    <xf borderId="2" fillId="2" fontId="10" numFmtId="165" xfId="0" applyAlignment="1" applyBorder="1" applyFont="1" applyNumberFormat="1">
      <alignment horizontal="center" vertical="bottom"/>
    </xf>
    <xf borderId="2" fillId="2" fontId="10" numFmtId="0" xfId="0" applyAlignment="1" applyBorder="1" applyFont="1">
      <alignment horizontal="center" vertical="bottom"/>
    </xf>
    <xf borderId="2" fillId="2" fontId="10" numFmtId="0" xfId="0" applyAlignment="1" applyBorder="1" applyFont="1">
      <alignment vertical="bottom"/>
    </xf>
    <xf borderId="2" fillId="3" fontId="10" numFmtId="0" xfId="0" applyAlignment="1" applyBorder="1" applyFill="1" applyFont="1">
      <alignment horizontal="center" vertical="bottom"/>
    </xf>
    <xf borderId="2" fillId="4" fontId="10" numFmtId="0" xfId="0" applyAlignment="1" applyBorder="1" applyFill="1" applyFont="1">
      <alignment vertical="bottom"/>
    </xf>
    <xf borderId="2" fillId="2" fontId="10" numFmtId="0" xfId="0" applyAlignment="1" applyBorder="1" applyFont="1">
      <alignment horizontal="center" vertical="bottom"/>
    </xf>
    <xf borderId="2" fillId="2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0" numFmtId="0" xfId="0" applyFont="1"/>
    <xf borderId="1" fillId="0" fontId="0" numFmtId="0" xfId="0" applyAlignment="1" applyBorder="1" applyFont="1">
      <alignment readingOrder="0"/>
    </xf>
    <xf borderId="3" fillId="0" fontId="0" numFmtId="0" xfId="0" applyAlignment="1" applyBorder="1" applyFont="1">
      <alignment readingOrder="0"/>
    </xf>
    <xf borderId="1" fillId="5" fontId="0" numFmtId="0" xfId="0" applyAlignment="1" applyBorder="1" applyFill="1" applyFont="1">
      <alignment horizontal="center" readingOrder="0"/>
    </xf>
    <xf borderId="1" fillId="6" fontId="0" numFmtId="0" xfId="0" applyAlignment="1" applyBorder="1" applyFill="1" applyFont="1">
      <alignment horizontal="center" readingOrder="0"/>
    </xf>
    <xf borderId="1" fillId="6" fontId="0" numFmtId="0" xfId="0" applyAlignment="1" applyBorder="1" applyFont="1">
      <alignment readingOrder="0"/>
    </xf>
    <xf borderId="4" fillId="6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0" fillId="0" fontId="10" numFmtId="0" xfId="0" applyAlignment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2" fillId="0" fontId="10" numFmtId="164" xfId="0" applyAlignment="1" applyBorder="1" applyFont="1" applyNumberFormat="1">
      <alignment horizontal="center" vertical="bottom"/>
    </xf>
    <xf borderId="2" fillId="0" fontId="10" numFmtId="165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3" numFmtId="0" xfId="0" applyAlignment="1" applyBorder="1" applyFont="1">
      <alignment vertical="bottom"/>
    </xf>
    <xf borderId="5" fillId="0" fontId="10" numFmtId="0" xfId="0" applyAlignment="1" applyBorder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6" fillId="0" fontId="10" numFmtId="0" xfId="0" applyAlignment="1" applyBorder="1" applyFont="1">
      <alignment horizontal="center" vertical="bottom"/>
    </xf>
    <xf borderId="7" fillId="0" fontId="13" numFmtId="164" xfId="0" applyAlignment="1" applyBorder="1" applyFont="1" applyNumberFormat="1">
      <alignment horizontal="center" vertical="bottom"/>
    </xf>
    <xf borderId="7" fillId="0" fontId="10" numFmtId="165" xfId="0" applyAlignment="1" applyBorder="1" applyFont="1" applyNumberFormat="1">
      <alignment horizontal="center" vertical="bottom"/>
    </xf>
    <xf borderId="7" fillId="0" fontId="10" numFmtId="0" xfId="0" applyAlignment="1" applyBorder="1" applyFont="1">
      <alignment horizontal="center" vertical="bottom"/>
    </xf>
    <xf borderId="7" fillId="0" fontId="13" numFmtId="0" xfId="0" applyAlignment="1" applyBorder="1" applyFont="1">
      <alignment vertical="bottom"/>
    </xf>
    <xf borderId="8" fillId="0" fontId="10" numFmtId="0" xfId="0" applyAlignment="1" applyBorder="1" applyFont="1">
      <alignment horizontal="center" vertical="bottom"/>
    </xf>
    <xf borderId="0" fillId="0" fontId="14" numFmtId="0" xfId="0" applyAlignment="1" applyFont="1">
      <alignment horizontal="center"/>
    </xf>
    <xf borderId="9" fillId="0" fontId="14" numFmtId="0" xfId="0" applyAlignment="1" applyBorder="1" applyFont="1">
      <alignment horizontal="center" shrinkToFit="0" wrapText="1"/>
    </xf>
    <xf borderId="10" fillId="0" fontId="14" numFmtId="0" xfId="0" applyAlignment="1" applyBorder="1" applyFont="1">
      <alignment horizontal="center" shrinkToFit="0" wrapText="1"/>
    </xf>
    <xf borderId="0" fillId="0" fontId="14" numFmtId="0" xfId="0" applyAlignment="1" applyFont="1">
      <alignment horizontal="center" shrinkToFit="0" wrapText="1"/>
    </xf>
    <xf borderId="11" fillId="0" fontId="0" numFmtId="0" xfId="0" applyAlignment="1" applyBorder="1" applyFont="1">
      <alignment horizontal="center"/>
    </xf>
    <xf borderId="12" fillId="0" fontId="0" numFmtId="14" xfId="0" applyAlignment="1" applyBorder="1" applyFont="1" applyNumberFormat="1">
      <alignment horizontal="center" readingOrder="0"/>
    </xf>
    <xf borderId="12" fillId="0" fontId="0" numFmtId="0" xfId="0" applyAlignment="1" applyBorder="1" applyFont="1">
      <alignment horizontal="center"/>
    </xf>
    <xf borderId="12" fillId="0" fontId="0" numFmtId="0" xfId="0" applyAlignment="1" applyBorder="1" applyFont="1">
      <alignment readingOrder="0"/>
    </xf>
    <xf borderId="13" fillId="0" fontId="0" numFmtId="0" xfId="0" applyAlignment="1" applyBorder="1" applyFont="1">
      <alignment horizontal="center" readingOrder="0"/>
    </xf>
    <xf borderId="14" fillId="0" fontId="0" numFmtId="0" xfId="0" applyAlignment="1" applyBorder="1" applyFont="1">
      <alignment horizontal="center"/>
    </xf>
    <xf borderId="1" fillId="0" fontId="0" numFmtId="14" xfId="0" applyAlignment="1" applyBorder="1" applyFont="1" applyNumberFormat="1">
      <alignment horizontal="center" readingOrder="0"/>
    </xf>
    <xf borderId="15" fillId="0" fontId="0" numFmtId="0" xfId="0" applyAlignment="1" applyBorder="1" applyFont="1">
      <alignment horizontal="center" readingOrder="0"/>
    </xf>
    <xf borderId="16" fillId="7" fontId="0" numFmtId="0" xfId="0" applyAlignment="1" applyBorder="1" applyFill="1" applyFont="1">
      <alignment horizontal="center"/>
    </xf>
    <xf borderId="15" fillId="6" fontId="0" numFmtId="0" xfId="0" applyAlignment="1" applyBorder="1" applyFont="1">
      <alignment horizontal="center" readingOrder="0"/>
    </xf>
    <xf borderId="17" fillId="0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7" fillId="8" fontId="0" numFmtId="0" xfId="0" applyAlignment="1" applyBorder="1" applyFill="1" applyFont="1">
      <alignment readingOrder="0"/>
    </xf>
    <xf borderId="2" fillId="8" fontId="0" numFmtId="0" xfId="0" applyAlignment="1" applyBorder="1" applyFont="1">
      <alignment readingOrder="0"/>
    </xf>
    <xf borderId="2" fillId="9" fontId="0" numFmtId="0" xfId="0" applyAlignment="1" applyBorder="1" applyFill="1" applyFont="1">
      <alignment readingOrder="0"/>
    </xf>
    <xf borderId="0" fillId="0" fontId="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6" numFmtId="0" xfId="0" applyFont="1"/>
    <xf borderId="0" fillId="0" fontId="0" numFmtId="11" xfId="0" applyFont="1" applyNumberFormat="1"/>
    <xf borderId="1" fillId="0" fontId="0" numFmtId="16" xfId="0" applyBorder="1" applyFont="1" applyNumberFormat="1"/>
    <xf borderId="3" fillId="0" fontId="0" numFmtId="16" xfId="0" applyBorder="1" applyFont="1" applyNumberFormat="1"/>
    <xf borderId="19" fillId="0" fontId="0" numFmtId="16" xfId="0" applyBorder="1" applyFont="1" applyNumberFormat="1"/>
    <xf borderId="1" fillId="0" fontId="0" numFmtId="0" xfId="0" applyBorder="1" applyFont="1"/>
    <xf borderId="3" fillId="0" fontId="0" numFmtId="0" xfId="0" applyBorder="1" applyFont="1"/>
    <xf borderId="19" fillId="0" fontId="0" numFmtId="0" xfId="0" applyBorder="1" applyFont="1"/>
    <xf borderId="20" fillId="0" fontId="14" numFmtId="0" xfId="0" applyAlignment="1" applyBorder="1" applyFont="1">
      <alignment horizontal="center" shrinkToFit="0" wrapText="1"/>
    </xf>
    <xf borderId="20" fillId="0" fontId="15" numFmtId="0" xfId="0" applyAlignment="1" applyBorder="1" applyFont="1">
      <alignment horizontal="center"/>
    </xf>
    <xf borderId="21" fillId="0" fontId="0" numFmtId="14" xfId="0" applyAlignment="1" applyBorder="1" applyFont="1" applyNumberFormat="1">
      <alignment horizontal="center" readingOrder="0"/>
    </xf>
    <xf borderId="21" fillId="8" fontId="0" numFmtId="0" xfId="0" applyAlignment="1" applyBorder="1" applyFont="1">
      <alignment readingOrder="0"/>
    </xf>
    <xf borderId="21" fillId="8" fontId="0" numFmtId="0" xfId="0" applyBorder="1" applyFont="1"/>
    <xf borderId="21" fillId="8" fontId="0" numFmtId="0" xfId="0" applyAlignment="1" applyBorder="1" applyFont="1">
      <alignment horizontal="center"/>
    </xf>
    <xf borderId="21" fillId="8" fontId="0" numFmtId="0" xfId="0" applyAlignment="1" applyBorder="1" applyFont="1">
      <alignment horizontal="center" readingOrder="0"/>
    </xf>
    <xf borderId="12" fillId="8" fontId="0" numFmtId="11" xfId="0" applyBorder="1" applyFont="1" applyNumberFormat="1"/>
    <xf borderId="22" fillId="8" fontId="0" numFmtId="0" xfId="0" applyBorder="1" applyFont="1"/>
    <xf borderId="22" fillId="8" fontId="0" numFmtId="11" xfId="0" applyBorder="1" applyFont="1" applyNumberFormat="1"/>
    <xf borderId="23" fillId="0" fontId="0" numFmtId="0" xfId="0" applyBorder="1" applyFont="1"/>
    <xf borderId="2" fillId="0" fontId="0" numFmtId="14" xfId="0" applyAlignment="1" applyBorder="1" applyFont="1" applyNumberFormat="1">
      <alignment horizontal="center" readingOrder="0"/>
    </xf>
    <xf borderId="2" fillId="8" fontId="0" numFmtId="0" xfId="0" applyBorder="1" applyFont="1"/>
    <xf borderId="2" fillId="8" fontId="0" numFmtId="0" xfId="0" applyAlignment="1" applyBorder="1" applyFont="1">
      <alignment horizontal="center"/>
    </xf>
    <xf borderId="7" fillId="8" fontId="0" numFmtId="0" xfId="0" applyBorder="1" applyFont="1"/>
    <xf borderId="1" fillId="8" fontId="0" numFmtId="11" xfId="0" applyBorder="1" applyFont="1" applyNumberFormat="1"/>
    <xf borderId="0" fillId="8" fontId="0" numFmtId="0" xfId="0" applyFont="1"/>
    <xf borderId="0" fillId="8" fontId="0" numFmtId="11" xfId="0" applyFont="1" applyNumberFormat="1"/>
    <xf borderId="24" fillId="0" fontId="0" numFmtId="0" xfId="0" applyBorder="1" applyFont="1"/>
    <xf borderId="18" fillId="9" fontId="0" numFmtId="0" xfId="0" applyAlignment="1" applyBorder="1" applyFont="1">
      <alignment horizontal="center"/>
    </xf>
    <xf borderId="1" fillId="9" fontId="0" numFmtId="14" xfId="0" applyAlignment="1" applyBorder="1" applyFont="1" applyNumberFormat="1">
      <alignment horizontal="center" readingOrder="0"/>
    </xf>
    <xf borderId="2" fillId="9" fontId="0" numFmtId="0" xfId="0" applyBorder="1" applyFont="1"/>
    <xf borderId="2" fillId="9" fontId="0" numFmtId="0" xfId="0" applyAlignment="1" applyBorder="1" applyFont="1">
      <alignment horizontal="center"/>
    </xf>
    <xf borderId="1" fillId="9" fontId="0" numFmtId="0" xfId="0" applyAlignment="1" applyBorder="1" applyFont="1">
      <alignment readingOrder="0"/>
    </xf>
    <xf borderId="1" fillId="9" fontId="0" numFmtId="0" xfId="0" applyBorder="1" applyFont="1"/>
    <xf borderId="1" fillId="9" fontId="0" numFmtId="11" xfId="0" applyBorder="1" applyFont="1" applyNumberFormat="1"/>
    <xf borderId="25" fillId="9" fontId="0" numFmtId="0" xfId="0" applyBorder="1" applyFont="1"/>
    <xf borderId="12" fillId="0" fontId="0" numFmtId="14" xfId="0" applyAlignment="1" applyBorder="1" applyFont="1" applyNumberFormat="1">
      <alignment horizontal="center"/>
    </xf>
    <xf borderId="1" fillId="8" fontId="0" numFmtId="0" xfId="0" applyAlignment="1" applyBorder="1" applyFont="1">
      <alignment readingOrder="0"/>
    </xf>
    <xf borderId="12" fillId="8" fontId="0" numFmtId="0" xfId="0" applyAlignment="1" applyBorder="1" applyFont="1">
      <alignment readingOrder="0"/>
    </xf>
    <xf borderId="12" fillId="8" fontId="0" numFmtId="0" xfId="0" applyBorder="1" applyFont="1"/>
    <xf borderId="1" fillId="0" fontId="0" numFmtId="14" xfId="0" applyAlignment="1" applyBorder="1" applyFont="1" applyNumberFormat="1">
      <alignment horizontal="center"/>
    </xf>
    <xf borderId="1" fillId="8" fontId="0" numFmtId="0" xfId="0" applyBorder="1" applyFont="1"/>
    <xf borderId="1" fillId="9" fontId="0" numFmtId="14" xfId="0" applyAlignment="1" applyBorder="1" applyFont="1" applyNumberFormat="1">
      <alignment horizontal="center"/>
    </xf>
    <xf borderId="24" fillId="9" fontId="0" numFmtId="0" xfId="0" applyBorder="1" applyFont="1"/>
    <xf borderId="1" fillId="8" fontId="0" numFmtId="0" xfId="0" applyAlignment="1" applyBorder="1" applyFont="1">
      <alignment horizontal="center" readingOrder="0"/>
    </xf>
    <xf borderId="1" fillId="8" fontId="0" numFmtId="0" xfId="0" applyAlignment="1" applyBorder="1" applyFont="1">
      <alignment horizontal="center"/>
    </xf>
    <xf borderId="26" fillId="8" fontId="0" numFmtId="0" xfId="0" applyBorder="1" applyFont="1"/>
    <xf borderId="5" fillId="8" fontId="0" numFmtId="0" xfId="0" applyBorder="1" applyFont="1"/>
    <xf borderId="5" fillId="9" fontId="0" numFmtId="0" xfId="0" applyBorder="1" applyFont="1"/>
    <xf borderId="12" fillId="8" fontId="0" numFmtId="0" xfId="0" applyAlignment="1" applyBorder="1" applyFont="1">
      <alignment horizontal="right" readingOrder="0" vertical="bottom"/>
    </xf>
    <xf borderId="1" fillId="8" fontId="0" numFmtId="0" xfId="0" applyAlignment="1" applyBorder="1" applyFont="1">
      <alignment horizontal="right" readingOrder="0" vertical="bottom"/>
    </xf>
    <xf borderId="1" fillId="9" fontId="0" numFmtId="0" xfId="0" applyAlignment="1" applyBorder="1" applyFont="1">
      <alignment horizontal="right" readingOrder="0" vertical="bottom"/>
    </xf>
    <xf borderId="17" fillId="8" fontId="0" numFmtId="0" xfId="0" applyAlignment="1" applyBorder="1" applyFont="1">
      <alignment horizontal="center"/>
    </xf>
    <xf borderId="18" fillId="8" fontId="0" numFmtId="0" xfId="0" applyAlignment="1" applyBorder="1" applyFont="1">
      <alignment horizontal="center"/>
    </xf>
    <xf borderId="0" fillId="0" fontId="9" numFmtId="166" xfId="0" applyFont="1" applyNumberFormat="1"/>
    <xf borderId="0" fillId="0" fontId="9" numFmtId="11" xfId="0" applyFont="1" applyNumberFormat="1"/>
    <xf borderId="0" fillId="0" fontId="9" numFmtId="166" xfId="0" applyAlignment="1" applyFont="1" applyNumberForma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0"/>
    </xf>
    <xf borderId="0" fillId="0" fontId="1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mich.qualtrics.com/jfe/form/SV_5pyi9GmKwkLWj2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7" width="20.78"/>
    <col customWidth="1" min="8" max="26" width="8.78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4"/>
      <c r="C2" s="5"/>
      <c r="D2" s="3"/>
      <c r="E2" s="6" t="s">
        <v>7</v>
      </c>
      <c r="F2" s="7" t="s">
        <v>8</v>
      </c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B3" s="7" t="s">
        <v>9</v>
      </c>
      <c r="C3" s="3" t="s">
        <v>10</v>
      </c>
      <c r="D3" s="3" t="s">
        <v>11</v>
      </c>
      <c r="E3" s="3" t="s">
        <v>12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8"/>
      <c r="B4" s="8"/>
      <c r="C4" s="8"/>
      <c r="D4" s="8"/>
      <c r="E4" s="8"/>
      <c r="F4" s="8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9" t="s">
        <v>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0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9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1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A8"/>
  </hyperlinks>
  <printOptions/>
  <pageMargins bottom="0.75" footer="0.0" header="0.0" left="0.25" right="0.25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17</v>
      </c>
    </row>
    <row r="2" ht="15.75" customHeight="1">
      <c r="A2" s="12" t="s">
        <v>18</v>
      </c>
      <c r="B2" s="12" t="s">
        <v>19</v>
      </c>
      <c r="C2" s="12" t="s">
        <v>20</v>
      </c>
      <c r="D2" s="12" t="s">
        <v>21</v>
      </c>
      <c r="E2" s="12" t="s">
        <v>22</v>
      </c>
      <c r="F2" s="12" t="s">
        <v>23</v>
      </c>
      <c r="G2" s="13" t="s">
        <v>24</v>
      </c>
      <c r="L2" s="12" t="s">
        <v>25</v>
      </c>
      <c r="M2" s="14" t="s">
        <v>26</v>
      </c>
    </row>
    <row r="3" ht="15.75" customHeight="1">
      <c r="A3" s="15"/>
      <c r="B3" s="16"/>
      <c r="C3" s="17"/>
      <c r="D3" s="18"/>
      <c r="E3" s="19"/>
      <c r="F3" s="1"/>
      <c r="G3" s="16"/>
      <c r="H3" s="16"/>
      <c r="I3" s="20"/>
      <c r="J3" s="16"/>
      <c r="K3" s="16"/>
      <c r="L3" s="16"/>
      <c r="M3" s="20"/>
    </row>
    <row r="4" ht="15.75" customHeight="1">
      <c r="A4" s="15"/>
      <c r="B4" s="16"/>
      <c r="C4" s="17"/>
      <c r="D4" s="18"/>
      <c r="E4" s="19"/>
      <c r="F4" s="1"/>
      <c r="G4" s="16"/>
      <c r="H4" s="16"/>
      <c r="I4" s="20"/>
      <c r="J4" s="16"/>
      <c r="K4" s="16"/>
      <c r="L4" s="16"/>
      <c r="M4" s="20"/>
    </row>
    <row r="5" ht="15.75" customHeight="1">
      <c r="A5" s="15"/>
      <c r="B5" s="16"/>
      <c r="C5" s="17"/>
      <c r="D5" s="18"/>
      <c r="E5" s="19"/>
      <c r="F5" s="1"/>
      <c r="G5" s="16"/>
      <c r="H5" s="16"/>
      <c r="I5" s="20"/>
      <c r="J5" s="16"/>
      <c r="K5" s="16"/>
      <c r="L5" s="16"/>
      <c r="M5" s="20"/>
    </row>
    <row r="6" ht="15.75" customHeight="1">
      <c r="A6" s="15"/>
      <c r="B6" s="16"/>
      <c r="C6" s="17"/>
      <c r="D6" s="18"/>
      <c r="E6" s="19"/>
      <c r="F6" s="1"/>
      <c r="G6" s="16"/>
      <c r="H6" s="16"/>
      <c r="I6" s="20"/>
      <c r="J6" s="16"/>
      <c r="K6" s="16"/>
      <c r="L6" s="16"/>
      <c r="M6" s="20"/>
    </row>
    <row r="7" ht="15.75" customHeight="1">
      <c r="A7" s="21" t="s">
        <v>27</v>
      </c>
    </row>
    <row r="8" ht="15.75" customHeight="1"/>
    <row r="9" ht="15.75" customHeight="1">
      <c r="A9" s="22" t="s">
        <v>28</v>
      </c>
      <c r="B9" s="22" t="s">
        <v>21</v>
      </c>
      <c r="C9" s="22" t="s">
        <v>29</v>
      </c>
      <c r="D9" s="22" t="s">
        <v>30</v>
      </c>
      <c r="E9" s="22" t="s">
        <v>31</v>
      </c>
      <c r="F9" s="22" t="s">
        <v>32</v>
      </c>
      <c r="G9" s="22" t="s">
        <v>33</v>
      </c>
      <c r="H9" s="22" t="s">
        <v>34</v>
      </c>
    </row>
    <row r="10" ht="15.75" customHeight="1">
      <c r="A10" s="23" t="s">
        <v>35</v>
      </c>
      <c r="B10" s="24">
        <v>43689.0</v>
      </c>
      <c r="C10" s="25">
        <v>43714.0</v>
      </c>
      <c r="D10" s="26" t="s">
        <v>36</v>
      </c>
      <c r="E10" s="27" t="s">
        <v>37</v>
      </c>
      <c r="F10" s="28">
        <v>4.0</v>
      </c>
      <c r="G10" s="29"/>
      <c r="H10" s="30">
        <f>(DATEDIF(B10, TODAY(),"D")/7)</f>
        <v>49.57142857</v>
      </c>
      <c r="I10" s="30" t="s">
        <v>38</v>
      </c>
      <c r="J10" s="31" t="s">
        <v>39</v>
      </c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1">
    <mergeCell ref="G2:K2"/>
  </mergeCells>
  <printOptions/>
  <pageMargins bottom="0.75" footer="0.0" header="0.0" left="0.25" right="0.25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9.0"/>
    <col customWidth="1" min="2" max="3" width="8.67"/>
    <col customWidth="1" min="4" max="24" width="10.78"/>
  </cols>
  <sheetData>
    <row r="1" ht="15.75" customHeight="1">
      <c r="A1" s="33" t="s">
        <v>40</v>
      </c>
      <c r="B1" s="33"/>
      <c r="C1" s="34" t="s">
        <v>41</v>
      </c>
      <c r="D1" s="34" t="s">
        <v>42</v>
      </c>
      <c r="E1" s="34" t="s">
        <v>43</v>
      </c>
      <c r="F1" s="34" t="s">
        <v>44</v>
      </c>
      <c r="G1" s="34" t="s">
        <v>45</v>
      </c>
      <c r="H1" s="34" t="s">
        <v>46</v>
      </c>
      <c r="I1" s="34" t="s">
        <v>47</v>
      </c>
      <c r="J1" s="33"/>
      <c r="K1" s="33"/>
      <c r="L1" s="33"/>
      <c r="M1" s="33"/>
      <c r="N1" s="33"/>
      <c r="O1" s="33"/>
      <c r="P1" s="33"/>
      <c r="Q1" s="33"/>
      <c r="R1" s="34"/>
      <c r="S1" s="34"/>
      <c r="T1" s="35"/>
      <c r="U1" s="35"/>
      <c r="V1" s="35"/>
      <c r="W1" s="35"/>
      <c r="X1" s="35"/>
    </row>
    <row r="2" ht="15.75" customHeight="1">
      <c r="A2" s="20" t="s">
        <v>48</v>
      </c>
      <c r="B2" s="20">
        <v>1.0</v>
      </c>
      <c r="C2" s="20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  <c r="R2" s="37"/>
      <c r="S2" s="37"/>
      <c r="T2" s="35"/>
      <c r="U2" s="35"/>
      <c r="V2" s="35"/>
      <c r="W2" s="35"/>
      <c r="X2" s="35"/>
    </row>
    <row r="3" ht="15.75" customHeight="1">
      <c r="A3" s="20" t="s">
        <v>49</v>
      </c>
      <c r="B3" s="20">
        <v>2.0</v>
      </c>
      <c r="C3" s="20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7"/>
      <c r="R3" s="37"/>
      <c r="S3" s="37"/>
      <c r="T3" s="35"/>
      <c r="U3" s="35"/>
      <c r="V3" s="35"/>
      <c r="W3" s="35"/>
      <c r="X3" s="35"/>
    </row>
    <row r="4" ht="15.75" customHeight="1">
      <c r="A4" s="38" t="s">
        <v>50</v>
      </c>
      <c r="B4" s="38">
        <v>3.0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  <c r="R4" s="41"/>
      <c r="S4" s="41"/>
      <c r="T4" s="35"/>
      <c r="U4" s="35"/>
      <c r="V4" s="35"/>
      <c r="W4" s="35"/>
      <c r="X4" s="35"/>
    </row>
    <row r="5" ht="15.75" customHeight="1">
      <c r="A5" s="38" t="s">
        <v>51</v>
      </c>
      <c r="B5" s="38">
        <v>4.0</v>
      </c>
      <c r="C5" s="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  <c r="R5" s="41"/>
      <c r="S5" s="41"/>
      <c r="T5" s="35"/>
      <c r="U5" s="35"/>
      <c r="V5" s="35"/>
      <c r="W5" s="35"/>
      <c r="X5" s="35"/>
    </row>
    <row r="6" ht="15.75" customHeight="1">
      <c r="A6" s="22"/>
      <c r="B6" s="22"/>
      <c r="C6" s="22" t="s">
        <v>52</v>
      </c>
      <c r="D6" s="22" t="s">
        <v>53</v>
      </c>
      <c r="J6" s="35"/>
      <c r="K6" s="35"/>
      <c r="L6" s="35"/>
      <c r="M6" s="35"/>
      <c r="N6" s="35"/>
      <c r="O6" s="35"/>
      <c r="P6" s="35"/>
      <c r="Q6" s="35"/>
      <c r="R6" s="42"/>
      <c r="S6" s="42"/>
      <c r="T6" s="35"/>
      <c r="U6" s="35"/>
      <c r="V6" s="35"/>
      <c r="W6" s="35"/>
      <c r="X6" s="35"/>
    </row>
    <row r="7" ht="15.75" customHeight="1"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ht="15.75" customHeight="1">
      <c r="H8" s="32"/>
      <c r="I8" s="43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ht="15.75" customHeight="1">
      <c r="H9" s="32"/>
      <c r="I9" s="43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ht="15.75" customHeight="1">
      <c r="A10" s="44"/>
      <c r="B10" s="45"/>
      <c r="C10" s="46"/>
      <c r="D10" s="47"/>
      <c r="E10" s="48"/>
      <c r="F10" s="49"/>
      <c r="G10" s="50"/>
      <c r="H10" s="32"/>
      <c r="I10" s="43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ht="15.75" customHeight="1">
      <c r="A11" s="51"/>
      <c r="B11" s="52"/>
      <c r="C11" s="53"/>
      <c r="D11" s="54"/>
      <c r="E11" s="55"/>
      <c r="F11" s="56"/>
      <c r="G11" s="50"/>
      <c r="H11" s="32"/>
      <c r="I11" s="43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ht="15.75" customHeight="1">
      <c r="A12" s="51"/>
      <c r="B12" s="52"/>
      <c r="C12" s="53"/>
      <c r="D12" s="54"/>
      <c r="E12" s="55"/>
      <c r="F12" s="56"/>
      <c r="G12" s="50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ht="15.75" customHeight="1">
      <c r="A13" s="51"/>
      <c r="B13" s="52"/>
      <c r="C13" s="53"/>
      <c r="D13" s="54"/>
      <c r="E13" s="55"/>
      <c r="F13" s="56"/>
      <c r="G13" s="50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ht="15.7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ht="15.7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ht="15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 ht="15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5" width="10.56"/>
  </cols>
  <sheetData>
    <row r="1" ht="15.75" customHeight="1">
      <c r="A1" s="57" t="s">
        <v>54</v>
      </c>
      <c r="B1" s="57" t="s">
        <v>55</v>
      </c>
      <c r="C1" s="57" t="s">
        <v>56</v>
      </c>
      <c r="D1" s="58" t="s">
        <v>57</v>
      </c>
      <c r="E1" s="59" t="s">
        <v>58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ht="15.75" customHeight="1">
      <c r="A2" s="61">
        <v>0.0</v>
      </c>
      <c r="B2" s="62">
        <v>43691.0</v>
      </c>
      <c r="C2" s="63" t="str">
        <f>'Daily Weight '!A2</f>
        <v>1A</v>
      </c>
      <c r="D2" s="64">
        <v>0.9869</v>
      </c>
      <c r="E2" s="65">
        <v>1.0205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ht="15.75" customHeight="1">
      <c r="A3" s="66">
        <v>0.0</v>
      </c>
      <c r="B3" s="67">
        <v>43691.0</v>
      </c>
      <c r="C3" s="16" t="str">
        <f>'Daily Weight '!A3</f>
        <v>1B</v>
      </c>
      <c r="D3" s="36">
        <v>0.9852</v>
      </c>
      <c r="E3" s="68">
        <v>1.0569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ht="15.75" customHeight="1">
      <c r="A4" s="69">
        <v>0.0</v>
      </c>
      <c r="B4" s="67">
        <v>43691.0</v>
      </c>
      <c r="C4" s="16" t="str">
        <f>'Daily Weight '!A4</f>
        <v>2A</v>
      </c>
      <c r="D4" s="40">
        <v>0.9835</v>
      </c>
      <c r="E4" s="70">
        <v>0.9988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ht="15.75" customHeight="1">
      <c r="A5" s="69">
        <v>0.0</v>
      </c>
      <c r="B5" s="67">
        <v>43691.0</v>
      </c>
      <c r="C5" s="16" t="str">
        <f>'Daily Weight '!A5</f>
        <v>2B</v>
      </c>
      <c r="D5" s="40">
        <v>0.9734</v>
      </c>
      <c r="E5" s="70">
        <v>0.997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ht="15.75" customHeight="1">
      <c r="A6" s="61">
        <f t="shared" ref="A6:B6" si="1">A2+1</f>
        <v>1</v>
      </c>
      <c r="B6" s="62">
        <f t="shared" si="1"/>
        <v>43692</v>
      </c>
      <c r="C6" s="63" t="str">
        <f t="shared" ref="C6:C24" si="3">C2</f>
        <v>1A</v>
      </c>
      <c r="D6" s="64">
        <v>0.9758</v>
      </c>
      <c r="E6" s="65">
        <v>0.9985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ht="15.75" customHeight="1">
      <c r="A7" s="16">
        <f t="shared" ref="A7:B7" si="2">A3+1</f>
        <v>1</v>
      </c>
      <c r="B7" s="67">
        <f t="shared" si="2"/>
        <v>43692</v>
      </c>
      <c r="C7" s="16" t="str">
        <f t="shared" si="3"/>
        <v>1B</v>
      </c>
      <c r="D7" s="36">
        <v>0.9774</v>
      </c>
      <c r="E7" s="68">
        <v>1.0024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ht="15.75" customHeight="1">
      <c r="A8" s="16">
        <f t="shared" ref="A8:B8" si="4">A4+1</f>
        <v>1</v>
      </c>
      <c r="B8" s="67">
        <f t="shared" si="4"/>
        <v>43692</v>
      </c>
      <c r="C8" s="16" t="str">
        <f t="shared" si="3"/>
        <v>2A</v>
      </c>
      <c r="D8" s="40">
        <v>0.9857</v>
      </c>
      <c r="E8" s="70">
        <v>1.0178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ht="15.75" customHeight="1">
      <c r="A9" s="16">
        <f t="shared" ref="A9:B9" si="5">A5+1</f>
        <v>1</v>
      </c>
      <c r="B9" s="67">
        <f t="shared" si="5"/>
        <v>43692</v>
      </c>
      <c r="C9" s="16" t="str">
        <f t="shared" si="3"/>
        <v>2B</v>
      </c>
      <c r="D9" s="40">
        <v>0.9624</v>
      </c>
      <c r="E9" s="70">
        <v>0.9793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ht="15.75" customHeight="1">
      <c r="A10" s="71">
        <f t="shared" ref="A10:B10" si="6">A6+1</f>
        <v>2</v>
      </c>
      <c r="B10" s="62">
        <f t="shared" si="6"/>
        <v>43693</v>
      </c>
      <c r="C10" s="63" t="str">
        <f t="shared" si="3"/>
        <v>1A</v>
      </c>
      <c r="D10" s="64"/>
      <c r="E10" s="65"/>
    </row>
    <row r="11" ht="15.75" customHeight="1">
      <c r="A11" s="72">
        <f t="shared" ref="A11:B11" si="7">A7+1</f>
        <v>2</v>
      </c>
      <c r="B11" s="67">
        <f t="shared" si="7"/>
        <v>43693</v>
      </c>
      <c r="C11" s="16" t="str">
        <f t="shared" si="3"/>
        <v>1B</v>
      </c>
      <c r="D11" s="36"/>
      <c r="E11" s="68"/>
    </row>
    <row r="12" ht="15.75" customHeight="1">
      <c r="A12" s="72">
        <f t="shared" ref="A12:B12" si="8">A8+1</f>
        <v>2</v>
      </c>
      <c r="B12" s="67">
        <f t="shared" si="8"/>
        <v>43693</v>
      </c>
      <c r="C12" s="16" t="str">
        <f t="shared" si="3"/>
        <v>2A</v>
      </c>
      <c r="D12" s="40"/>
      <c r="E12" s="70"/>
    </row>
    <row r="13" ht="15.75" customHeight="1">
      <c r="A13" s="72">
        <f t="shared" ref="A13:B13" si="9">A9+1</f>
        <v>2</v>
      </c>
      <c r="B13" s="67">
        <f t="shared" si="9"/>
        <v>43693</v>
      </c>
      <c r="C13" s="16" t="str">
        <f t="shared" si="3"/>
        <v>2B</v>
      </c>
      <c r="D13" s="40"/>
      <c r="E13" s="70"/>
    </row>
    <row r="14" ht="15.75" customHeight="1">
      <c r="A14" s="71">
        <f t="shared" ref="A14:B14" si="10">A10+1</f>
        <v>3</v>
      </c>
      <c r="B14" s="62">
        <f t="shared" si="10"/>
        <v>43694</v>
      </c>
      <c r="C14" s="63" t="str">
        <f t="shared" si="3"/>
        <v>1A</v>
      </c>
      <c r="D14" s="64"/>
      <c r="E14" s="73"/>
    </row>
    <row r="15" ht="15.75" customHeight="1">
      <c r="A15" s="72">
        <f t="shared" ref="A15:B15" si="11">A11+1</f>
        <v>3</v>
      </c>
      <c r="B15" s="67">
        <f t="shared" si="11"/>
        <v>43694</v>
      </c>
      <c r="C15" s="16" t="str">
        <f t="shared" si="3"/>
        <v>1B</v>
      </c>
      <c r="D15" s="36"/>
      <c r="E15" s="74"/>
    </row>
    <row r="16" ht="15.75" customHeight="1">
      <c r="A16" s="72">
        <f t="shared" ref="A16:B16" si="12">A12+1</f>
        <v>3</v>
      </c>
      <c r="B16" s="67">
        <f t="shared" si="12"/>
        <v>43694</v>
      </c>
      <c r="C16" s="16" t="str">
        <f t="shared" si="3"/>
        <v>2A</v>
      </c>
      <c r="D16" s="40"/>
      <c r="E16" s="75"/>
    </row>
    <row r="17" ht="15.75" customHeight="1">
      <c r="A17" s="72">
        <f t="shared" ref="A17:B17" si="13">A13+1</f>
        <v>3</v>
      </c>
      <c r="B17" s="67">
        <f t="shared" si="13"/>
        <v>43694</v>
      </c>
      <c r="C17" s="16" t="str">
        <f t="shared" si="3"/>
        <v>2B</v>
      </c>
      <c r="D17" s="40"/>
      <c r="E17" s="75"/>
    </row>
    <row r="18" ht="15.75" customHeight="1">
      <c r="A18" s="71">
        <f t="shared" ref="A18:B18" si="14">A14+1</f>
        <v>4</v>
      </c>
      <c r="B18" s="62">
        <f t="shared" si="14"/>
        <v>43695</v>
      </c>
      <c r="C18" s="63" t="str">
        <f t="shared" si="3"/>
        <v>1A</v>
      </c>
      <c r="D18" s="64"/>
      <c r="E18" s="65"/>
    </row>
    <row r="19" ht="15.75" customHeight="1">
      <c r="A19" s="72">
        <f t="shared" ref="A19:B19" si="15">A15+1</f>
        <v>4</v>
      </c>
      <c r="B19" s="67">
        <f t="shared" si="15"/>
        <v>43695</v>
      </c>
      <c r="C19" s="16" t="str">
        <f t="shared" si="3"/>
        <v>1B</v>
      </c>
      <c r="D19" s="36"/>
      <c r="E19" s="68"/>
    </row>
    <row r="20" ht="15.75" customHeight="1">
      <c r="A20" s="72">
        <f t="shared" ref="A20:B20" si="16">A16+1</f>
        <v>4</v>
      </c>
      <c r="B20" s="67">
        <f t="shared" si="16"/>
        <v>43695</v>
      </c>
      <c r="C20" s="16" t="str">
        <f t="shared" si="3"/>
        <v>2A</v>
      </c>
      <c r="D20" s="40"/>
      <c r="E20" s="70"/>
    </row>
    <row r="21" ht="15.75" customHeight="1">
      <c r="A21" s="72">
        <f t="shared" ref="A21:B21" si="17">A17+1</f>
        <v>4</v>
      </c>
      <c r="B21" s="67">
        <f t="shared" si="17"/>
        <v>43695</v>
      </c>
      <c r="C21" s="16" t="str">
        <f t="shared" si="3"/>
        <v>2B</v>
      </c>
      <c r="D21" s="40"/>
      <c r="E21" s="70"/>
    </row>
    <row r="22" ht="15.75" customHeight="1">
      <c r="A22" s="71">
        <f t="shared" ref="A22:B22" si="18">A18+1</f>
        <v>5</v>
      </c>
      <c r="B22" s="62">
        <f t="shared" si="18"/>
        <v>43696</v>
      </c>
      <c r="C22" s="63" t="str">
        <f t="shared" si="3"/>
        <v>1A</v>
      </c>
      <c r="D22" s="64"/>
      <c r="E22" s="65"/>
    </row>
    <row r="23" ht="15.75" customHeight="1">
      <c r="A23" s="72">
        <f t="shared" ref="A23:B23" si="19">A19+1</f>
        <v>5</v>
      </c>
      <c r="B23" s="67">
        <f t="shared" si="19"/>
        <v>43696</v>
      </c>
      <c r="C23" s="16" t="str">
        <f t="shared" si="3"/>
        <v>1B</v>
      </c>
      <c r="D23" s="36"/>
      <c r="E23" s="68"/>
    </row>
    <row r="24" ht="15.75" customHeight="1">
      <c r="A24" s="72">
        <f t="shared" ref="A24:B24" si="20">A20+1</f>
        <v>5</v>
      </c>
      <c r="B24" s="67">
        <f t="shared" si="20"/>
        <v>43696</v>
      </c>
      <c r="C24" s="16" t="str">
        <f t="shared" si="3"/>
        <v>2A</v>
      </c>
      <c r="D24" s="40"/>
      <c r="E24" s="70"/>
    </row>
    <row r="25" ht="15.75" customHeight="1">
      <c r="A25" s="71">
        <f t="shared" ref="A25:B25" si="21">A22+1</f>
        <v>6</v>
      </c>
      <c r="B25" s="62">
        <f t="shared" si="21"/>
        <v>43697</v>
      </c>
      <c r="C25" s="63" t="str">
        <f t="shared" ref="C25:C27" si="23">C22</f>
        <v>1A</v>
      </c>
      <c r="D25" s="64"/>
      <c r="E25" s="65"/>
    </row>
    <row r="26" ht="15.75" customHeight="1">
      <c r="A26" s="72">
        <f t="shared" ref="A26:B26" si="22">A23+1</f>
        <v>6</v>
      </c>
      <c r="B26" s="67">
        <f t="shared" si="22"/>
        <v>43697</v>
      </c>
      <c r="C26" s="16" t="str">
        <f t="shared" si="23"/>
        <v>1B</v>
      </c>
      <c r="D26" s="36"/>
      <c r="E26" s="68"/>
    </row>
    <row r="27" ht="15.75" customHeight="1">
      <c r="A27" s="72">
        <f t="shared" ref="A27:B27" si="24">A24+1</f>
        <v>6</v>
      </c>
      <c r="B27" s="67">
        <f t="shared" si="24"/>
        <v>43697</v>
      </c>
      <c r="C27" s="16" t="str">
        <f t="shared" si="23"/>
        <v>2A</v>
      </c>
      <c r="D27" s="40"/>
      <c r="E27" s="7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8" width="10.56"/>
  </cols>
  <sheetData>
    <row r="1" ht="15.75" customHeight="1">
      <c r="A1" s="22" t="s">
        <v>59</v>
      </c>
    </row>
    <row r="2" ht="15.75" customHeight="1">
      <c r="A2" s="76" t="s">
        <v>60</v>
      </c>
    </row>
    <row r="3" ht="15.75" customHeight="1"/>
    <row r="4" ht="15.75" customHeight="1">
      <c r="A4" s="77" t="s">
        <v>61</v>
      </c>
    </row>
    <row r="5" ht="15.75" customHeight="1">
      <c r="A5" s="78"/>
    </row>
    <row r="6" ht="15.75" customHeight="1">
      <c r="A6" s="79"/>
      <c r="B6" s="79"/>
      <c r="C6" s="79"/>
      <c r="D6" s="79"/>
    </row>
    <row r="7" ht="15.75" customHeight="1">
      <c r="A7" s="14"/>
    </row>
    <row r="8" ht="15.75" customHeight="1">
      <c r="A8" s="78"/>
    </row>
    <row r="9" ht="15.75" customHeight="1">
      <c r="A9" s="79"/>
      <c r="B9" s="79"/>
      <c r="C9" s="79"/>
      <c r="D9" s="79"/>
    </row>
    <row r="10" ht="15.75" customHeight="1">
      <c r="B10" s="79"/>
      <c r="D10" s="79"/>
    </row>
    <row r="11" ht="15.75" customHeight="1"/>
    <row r="12" ht="15.75" customHeight="1">
      <c r="A12" s="22" t="s">
        <v>62</v>
      </c>
    </row>
    <row r="13" ht="15.75" customHeight="1"/>
    <row r="14" ht="15.75" customHeight="1">
      <c r="A14" s="22" t="s">
        <v>63</v>
      </c>
    </row>
    <row r="15" ht="15.75" customHeight="1">
      <c r="C15" s="80" t="s">
        <v>64</v>
      </c>
      <c r="D15" s="80" t="s">
        <v>65</v>
      </c>
      <c r="E15" s="80" t="s">
        <v>66</v>
      </c>
      <c r="F15" s="81" t="s">
        <v>67</v>
      </c>
      <c r="G15" s="82"/>
    </row>
    <row r="16" ht="15.75" customHeight="1">
      <c r="B16" t="s">
        <v>68</v>
      </c>
      <c r="C16" s="83">
        <f>10^-1</f>
        <v>0.1</v>
      </c>
      <c r="D16" s="83">
        <f>10^-2</f>
        <v>0.01</v>
      </c>
      <c r="E16" s="83">
        <f>10^-3</f>
        <v>0.001</v>
      </c>
      <c r="F16" s="84">
        <f>10^-4</f>
        <v>0.0001</v>
      </c>
      <c r="G16" s="85"/>
    </row>
    <row r="17" ht="15.75" customHeight="1">
      <c r="C17" s="36">
        <v>50.0</v>
      </c>
      <c r="D17" s="36">
        <v>50.0</v>
      </c>
      <c r="E17" s="36">
        <v>50.0</v>
      </c>
      <c r="F17" s="37">
        <v>50.0</v>
      </c>
      <c r="G17" s="85"/>
    </row>
    <row r="18" ht="15.75" customHeight="1">
      <c r="C18" s="36" t="s">
        <v>69</v>
      </c>
      <c r="D18" s="36" t="s">
        <v>69</v>
      </c>
      <c r="E18" s="36">
        <v>29.0</v>
      </c>
      <c r="F18" s="37">
        <v>1.0</v>
      </c>
      <c r="G18" s="85"/>
    </row>
    <row r="19" ht="15.75" customHeight="1">
      <c r="C19" s="79" t="str">
        <f t="shared" ref="C19:F19" si="1"> (1/C16) * (1/(C17/1000)) * C18</f>
        <v>#VALUE!</v>
      </c>
      <c r="D19" s="79" t="str">
        <f t="shared" si="1"/>
        <v>#VALUE!</v>
      </c>
      <c r="E19" s="79">
        <f t="shared" si="1"/>
        <v>580000</v>
      </c>
      <c r="F19" s="79">
        <f t="shared" si="1"/>
        <v>200000</v>
      </c>
      <c r="G19" s="79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3" width="10.78"/>
    <col customWidth="1" min="24" max="24" width="10.56"/>
  </cols>
  <sheetData>
    <row r="1" ht="15.75" customHeight="1">
      <c r="A1" s="86" t="s">
        <v>70</v>
      </c>
      <c r="B1" s="86" t="s">
        <v>71</v>
      </c>
      <c r="C1" s="87" t="s">
        <v>40</v>
      </c>
      <c r="D1" s="86" t="s">
        <v>57</v>
      </c>
      <c r="E1" s="86" t="s">
        <v>58</v>
      </c>
      <c r="F1" s="86" t="s">
        <v>72</v>
      </c>
      <c r="G1" s="86" t="s">
        <v>73</v>
      </c>
      <c r="H1" s="86" t="s">
        <v>74</v>
      </c>
      <c r="I1" s="86" t="s">
        <v>75</v>
      </c>
      <c r="J1" s="86" t="s">
        <v>76</v>
      </c>
      <c r="K1" s="86" t="s">
        <v>77</v>
      </c>
      <c r="L1" s="86" t="s">
        <v>78</v>
      </c>
      <c r="M1" s="86" t="s">
        <v>79</v>
      </c>
      <c r="N1" s="86" t="s">
        <v>80</v>
      </c>
      <c r="O1" s="86" t="s">
        <v>81</v>
      </c>
      <c r="P1" s="86" t="s">
        <v>82</v>
      </c>
      <c r="Q1" s="86" t="s">
        <v>83</v>
      </c>
      <c r="R1" s="86" t="s">
        <v>84</v>
      </c>
      <c r="S1" s="86" t="s">
        <v>85</v>
      </c>
      <c r="T1" s="86" t="s">
        <v>86</v>
      </c>
      <c r="U1" s="86" t="s">
        <v>87</v>
      </c>
      <c r="V1" s="86" t="s">
        <v>88</v>
      </c>
      <c r="W1" s="60" t="s">
        <v>89</v>
      </c>
      <c r="X1" s="35"/>
    </row>
    <row r="2" ht="15.75" customHeight="1">
      <c r="A2" s="71">
        <v>0.0</v>
      </c>
      <c r="B2" s="88">
        <v>43780.0</v>
      </c>
      <c r="C2" s="89" t="s">
        <v>48</v>
      </c>
      <c r="D2" s="90">
        <f>'Tube wts'!D2</f>
        <v>0.9869</v>
      </c>
      <c r="E2" s="90">
        <f>'Tube wts'!E2</f>
        <v>1.0205</v>
      </c>
      <c r="F2" s="91">
        <f t="shared" ref="F2:F24" si="1">E2-D2</f>
        <v>0.0336</v>
      </c>
      <c r="G2" s="91">
        <f t="shared" ref="G2:G24" si="2">F2*9000</f>
        <v>302.4</v>
      </c>
      <c r="H2" s="92">
        <v>0.0</v>
      </c>
      <c r="I2" s="90" t="s">
        <v>90</v>
      </c>
      <c r="J2" s="90" t="s">
        <v>90</v>
      </c>
      <c r="K2" s="90" t="s">
        <v>90</v>
      </c>
      <c r="L2" s="90" t="s">
        <v>90</v>
      </c>
      <c r="M2" s="90" t="s">
        <v>90</v>
      </c>
      <c r="N2" s="90">
        <v>50.0</v>
      </c>
      <c r="O2" s="90">
        <f t="shared" ref="O2:O29" si="3">1/(N2/1000)</f>
        <v>20</v>
      </c>
      <c r="P2" s="93">
        <f t="shared" ref="P2:P7" si="4">O2 * (1/10^-1) *H2</f>
        <v>0</v>
      </c>
      <c r="Q2" s="93"/>
      <c r="R2" s="93"/>
      <c r="S2" s="93"/>
      <c r="T2" s="93"/>
      <c r="U2" s="93"/>
      <c r="V2" s="94"/>
      <c r="W2" s="95">
        <f t="shared" ref="W2:W29" si="5">AVERAGE(P2:U2)</f>
        <v>0</v>
      </c>
      <c r="X2" s="96"/>
    </row>
    <row r="3" ht="15.75" customHeight="1">
      <c r="A3" s="66">
        <v>0.0</v>
      </c>
      <c r="B3" s="97">
        <v>43780.0</v>
      </c>
      <c r="C3" s="74" t="s">
        <v>49</v>
      </c>
      <c r="D3" s="98">
        <f>'Tube wts'!D3</f>
        <v>0.9852</v>
      </c>
      <c r="E3" s="98">
        <f>'Tube wts'!E3</f>
        <v>1.0569</v>
      </c>
      <c r="F3" s="99">
        <f t="shared" si="1"/>
        <v>0.0717</v>
      </c>
      <c r="G3" s="99">
        <f t="shared" si="2"/>
        <v>645.3</v>
      </c>
      <c r="H3" s="73">
        <v>0.0</v>
      </c>
      <c r="I3" s="100" t="s">
        <v>90</v>
      </c>
      <c r="J3" s="100" t="s">
        <v>90</v>
      </c>
      <c r="K3" s="100" t="s">
        <v>90</v>
      </c>
      <c r="L3" s="100" t="s">
        <v>90</v>
      </c>
      <c r="M3" s="100" t="s">
        <v>90</v>
      </c>
      <c r="N3" s="100">
        <v>50.0</v>
      </c>
      <c r="O3" s="98">
        <f t="shared" si="3"/>
        <v>20</v>
      </c>
      <c r="P3" s="101">
        <f t="shared" si="4"/>
        <v>0</v>
      </c>
      <c r="Q3" s="101"/>
      <c r="R3" s="101"/>
      <c r="S3" s="101"/>
      <c r="T3" s="101"/>
      <c r="U3" s="101"/>
      <c r="V3" s="102"/>
      <c r="W3" s="103">
        <f t="shared" si="5"/>
        <v>0</v>
      </c>
      <c r="X3" s="104"/>
    </row>
    <row r="4" ht="15.75" customHeight="1">
      <c r="A4" s="105">
        <v>0.0</v>
      </c>
      <c r="B4" s="106">
        <v>43780.0</v>
      </c>
      <c r="C4" s="75" t="s">
        <v>50</v>
      </c>
      <c r="D4" s="107">
        <f>'Tube wts'!D4</f>
        <v>0.9835</v>
      </c>
      <c r="E4" s="107">
        <f>'Tube wts'!E4</f>
        <v>0.9988</v>
      </c>
      <c r="F4" s="108">
        <f t="shared" si="1"/>
        <v>0.0153</v>
      </c>
      <c r="G4" s="108">
        <f t="shared" si="2"/>
        <v>137.7</v>
      </c>
      <c r="H4" s="109">
        <v>0.0</v>
      </c>
      <c r="I4" s="110" t="s">
        <v>90</v>
      </c>
      <c r="J4" s="110" t="s">
        <v>90</v>
      </c>
      <c r="K4" s="110" t="s">
        <v>90</v>
      </c>
      <c r="L4" s="110" t="s">
        <v>90</v>
      </c>
      <c r="M4" s="110" t="s">
        <v>90</v>
      </c>
      <c r="N4" s="110">
        <v>50.0</v>
      </c>
      <c r="O4" s="110">
        <f t="shared" si="3"/>
        <v>20</v>
      </c>
      <c r="P4" s="111">
        <f t="shared" si="4"/>
        <v>0</v>
      </c>
      <c r="Q4" s="111"/>
      <c r="R4" s="111"/>
      <c r="S4" s="111"/>
      <c r="T4" s="111"/>
      <c r="U4" s="111"/>
      <c r="V4" s="110"/>
      <c r="W4" s="111">
        <f t="shared" si="5"/>
        <v>0</v>
      </c>
      <c r="X4" s="112"/>
    </row>
    <row r="5" ht="15.75" customHeight="1">
      <c r="A5" s="105">
        <v>0.0</v>
      </c>
      <c r="B5" s="106">
        <v>43780.0</v>
      </c>
      <c r="C5" s="75" t="s">
        <v>51</v>
      </c>
      <c r="D5" s="107">
        <f>'Tube wts'!D5</f>
        <v>0.9734</v>
      </c>
      <c r="E5" s="107">
        <f>'Tube wts'!E5</f>
        <v>0.997</v>
      </c>
      <c r="F5" s="108">
        <f t="shared" si="1"/>
        <v>0.0236</v>
      </c>
      <c r="G5" s="108">
        <f t="shared" si="2"/>
        <v>212.4</v>
      </c>
      <c r="H5" s="109">
        <v>0.0</v>
      </c>
      <c r="I5" s="110" t="s">
        <v>90</v>
      </c>
      <c r="J5" s="110" t="s">
        <v>90</v>
      </c>
      <c r="K5" s="110" t="s">
        <v>90</v>
      </c>
      <c r="L5" s="110" t="s">
        <v>90</v>
      </c>
      <c r="M5" s="110" t="s">
        <v>90</v>
      </c>
      <c r="N5" s="110">
        <v>50.0</v>
      </c>
      <c r="O5" s="110">
        <f t="shared" si="3"/>
        <v>20</v>
      </c>
      <c r="P5" s="111">
        <f t="shared" si="4"/>
        <v>0</v>
      </c>
      <c r="Q5" s="111"/>
      <c r="R5" s="111"/>
      <c r="S5" s="111"/>
      <c r="T5" s="111"/>
      <c r="U5" s="111"/>
      <c r="V5" s="110"/>
      <c r="W5" s="111">
        <f t="shared" si="5"/>
        <v>0</v>
      </c>
      <c r="X5" s="112"/>
    </row>
    <row r="6" ht="15.75" customHeight="1">
      <c r="A6" s="71">
        <v>1.0</v>
      </c>
      <c r="B6" s="113">
        <f t="shared" ref="B6:B29" si="6">B2+1</f>
        <v>43781</v>
      </c>
      <c r="C6" s="89" t="s">
        <v>48</v>
      </c>
      <c r="D6" s="90">
        <f>'Tube wts'!D6</f>
        <v>0.9758</v>
      </c>
      <c r="E6" s="90">
        <f>'Tube wts'!E6</f>
        <v>0.9985</v>
      </c>
      <c r="F6" s="91">
        <f t="shared" si="1"/>
        <v>0.0227</v>
      </c>
      <c r="G6" s="91">
        <f t="shared" si="2"/>
        <v>204.3</v>
      </c>
      <c r="H6" s="114">
        <v>1.0</v>
      </c>
      <c r="I6" s="114">
        <v>0.0</v>
      </c>
      <c r="J6" s="115">
        <v>0.0</v>
      </c>
      <c r="K6" s="115">
        <v>0.0</v>
      </c>
      <c r="L6" s="115">
        <v>0.0</v>
      </c>
      <c r="M6" s="114" t="s">
        <v>90</v>
      </c>
      <c r="N6" s="116">
        <v>50.0</v>
      </c>
      <c r="O6" s="116">
        <f t="shared" si="3"/>
        <v>20</v>
      </c>
      <c r="P6" s="93">
        <f t="shared" si="4"/>
        <v>200</v>
      </c>
      <c r="Q6" s="93"/>
      <c r="R6" s="93"/>
      <c r="S6" s="101"/>
      <c r="T6" s="93"/>
      <c r="U6" s="93"/>
      <c r="V6" s="115"/>
      <c r="W6" s="93">
        <f t="shared" si="5"/>
        <v>200</v>
      </c>
      <c r="X6" s="96"/>
    </row>
    <row r="7" ht="15.75" customHeight="1">
      <c r="A7" s="72">
        <v>1.0</v>
      </c>
      <c r="B7" s="117">
        <f t="shared" si="6"/>
        <v>43781</v>
      </c>
      <c r="C7" s="74" t="s">
        <v>49</v>
      </c>
      <c r="D7" s="98">
        <f>'Tube wts'!D7</f>
        <v>0.9774</v>
      </c>
      <c r="E7" s="98">
        <f>'Tube wts'!E7</f>
        <v>1.0024</v>
      </c>
      <c r="F7" s="99">
        <f t="shared" si="1"/>
        <v>0.025</v>
      </c>
      <c r="G7" s="99">
        <f t="shared" si="2"/>
        <v>225</v>
      </c>
      <c r="H7" s="114">
        <v>1.0</v>
      </c>
      <c r="I7" s="114">
        <v>0.0</v>
      </c>
      <c r="J7" s="114">
        <v>0.0</v>
      </c>
      <c r="K7" s="114">
        <v>0.0</v>
      </c>
      <c r="L7" s="114">
        <v>0.0</v>
      </c>
      <c r="M7" s="114" t="s">
        <v>90</v>
      </c>
      <c r="N7" s="118">
        <v>50.0</v>
      </c>
      <c r="O7" s="118">
        <f t="shared" si="3"/>
        <v>20</v>
      </c>
      <c r="P7" s="93">
        <f t="shared" si="4"/>
        <v>200</v>
      </c>
      <c r="Q7" s="101"/>
      <c r="R7" s="101"/>
      <c r="S7" s="101"/>
      <c r="T7" s="101"/>
      <c r="U7" s="101"/>
      <c r="V7" s="115"/>
      <c r="W7" s="101">
        <f t="shared" si="5"/>
        <v>200</v>
      </c>
      <c r="X7" s="104"/>
    </row>
    <row r="8" ht="15.75" customHeight="1">
      <c r="A8" s="105">
        <v>1.0</v>
      </c>
      <c r="B8" s="119">
        <f t="shared" si="6"/>
        <v>43781</v>
      </c>
      <c r="C8" s="75" t="s">
        <v>50</v>
      </c>
      <c r="D8" s="107">
        <f>'Tube wts'!D8</f>
        <v>0.9857</v>
      </c>
      <c r="E8" s="107">
        <f>'Tube wts'!E8</f>
        <v>1.0178</v>
      </c>
      <c r="F8" s="108">
        <f t="shared" si="1"/>
        <v>0.0321</v>
      </c>
      <c r="G8" s="108">
        <f t="shared" si="2"/>
        <v>288.9</v>
      </c>
      <c r="H8" s="109" t="s">
        <v>90</v>
      </c>
      <c r="I8" s="109">
        <v>1.0</v>
      </c>
      <c r="J8" s="109">
        <v>0.0</v>
      </c>
      <c r="K8" s="109">
        <v>0.0</v>
      </c>
      <c r="L8" s="109">
        <v>0.0</v>
      </c>
      <c r="M8" s="109" t="s">
        <v>90</v>
      </c>
      <c r="N8" s="110">
        <v>50.0</v>
      </c>
      <c r="O8" s="110">
        <f t="shared" si="3"/>
        <v>20</v>
      </c>
      <c r="P8" s="111"/>
      <c r="Q8" s="111">
        <f t="shared" ref="Q8:Q9" si="7">O8 * (1/10^-2) *I8</f>
        <v>2000</v>
      </c>
      <c r="R8" s="111"/>
      <c r="S8" s="111"/>
      <c r="T8" s="111"/>
      <c r="U8" s="111"/>
      <c r="V8" s="110"/>
      <c r="W8" s="111">
        <f t="shared" si="5"/>
        <v>2000</v>
      </c>
      <c r="X8" s="120"/>
    </row>
    <row r="9" ht="15.75" customHeight="1">
      <c r="A9" s="105">
        <v>1.0</v>
      </c>
      <c r="B9" s="119">
        <f t="shared" si="6"/>
        <v>43781</v>
      </c>
      <c r="C9" s="75" t="s">
        <v>51</v>
      </c>
      <c r="D9" s="107">
        <f>'Tube wts'!D9</f>
        <v>0.9624</v>
      </c>
      <c r="E9" s="107">
        <f>'Tube wts'!E9</f>
        <v>0.9793</v>
      </c>
      <c r="F9" s="108">
        <f t="shared" si="1"/>
        <v>0.0169</v>
      </c>
      <c r="G9" s="108">
        <f t="shared" si="2"/>
        <v>152.1</v>
      </c>
      <c r="H9" s="109" t="s">
        <v>90</v>
      </c>
      <c r="I9" s="109">
        <v>13.0</v>
      </c>
      <c r="J9" s="109">
        <v>0.0</v>
      </c>
      <c r="K9" s="109">
        <v>0.0</v>
      </c>
      <c r="L9" s="109">
        <v>0.0</v>
      </c>
      <c r="M9" s="109" t="s">
        <v>90</v>
      </c>
      <c r="N9" s="110">
        <v>50.0</v>
      </c>
      <c r="O9" s="110">
        <f t="shared" si="3"/>
        <v>20</v>
      </c>
      <c r="P9" s="111"/>
      <c r="Q9" s="111">
        <f t="shared" si="7"/>
        <v>26000</v>
      </c>
      <c r="R9" s="111"/>
      <c r="S9" s="111"/>
      <c r="T9" s="101"/>
      <c r="U9" s="111"/>
      <c r="V9" s="110"/>
      <c r="W9" s="111">
        <f t="shared" si="5"/>
        <v>26000</v>
      </c>
      <c r="X9" s="120"/>
    </row>
    <row r="10" ht="15.75" customHeight="1">
      <c r="A10" s="71">
        <v>2.0</v>
      </c>
      <c r="B10" s="113">
        <f t="shared" si="6"/>
        <v>43782</v>
      </c>
      <c r="C10" s="89" t="s">
        <v>48</v>
      </c>
      <c r="D10" s="90" t="str">
        <f>'Tube wts'!D10</f>
        <v/>
      </c>
      <c r="E10" s="90" t="str">
        <f>'Tube wts'!E10</f>
        <v/>
      </c>
      <c r="F10" s="91">
        <f t="shared" si="1"/>
        <v>0</v>
      </c>
      <c r="G10" s="91">
        <f t="shared" si="2"/>
        <v>0</v>
      </c>
      <c r="H10" s="114"/>
      <c r="I10" s="114"/>
      <c r="J10" s="114"/>
      <c r="K10" s="115"/>
      <c r="L10" s="115"/>
      <c r="M10" s="114"/>
      <c r="N10" s="116">
        <v>50.0</v>
      </c>
      <c r="O10" s="116">
        <f t="shared" si="3"/>
        <v>20</v>
      </c>
      <c r="P10" s="93"/>
      <c r="Q10" s="93"/>
      <c r="R10" s="93"/>
      <c r="S10" s="101">
        <f>O10 * (1/10^-4) *K10</f>
        <v>0</v>
      </c>
      <c r="T10" s="93">
        <f t="shared" ref="T10:T11" si="8">O10 * (1/10^-5) *L10</f>
        <v>0</v>
      </c>
      <c r="U10" s="93"/>
      <c r="V10" s="116"/>
      <c r="W10" s="93">
        <f t="shared" si="5"/>
        <v>0</v>
      </c>
      <c r="X10" s="96"/>
    </row>
    <row r="11" ht="15.75" customHeight="1">
      <c r="A11" s="72">
        <v>2.0</v>
      </c>
      <c r="B11" s="117">
        <f t="shared" si="6"/>
        <v>43782</v>
      </c>
      <c r="C11" s="74" t="s">
        <v>49</v>
      </c>
      <c r="D11" s="98" t="str">
        <f>'Tube wts'!D11</f>
        <v/>
      </c>
      <c r="E11" s="98" t="str">
        <f>'Tube wts'!E11</f>
        <v/>
      </c>
      <c r="F11" s="99">
        <f t="shared" si="1"/>
        <v>0</v>
      </c>
      <c r="G11" s="99">
        <f t="shared" si="2"/>
        <v>0</v>
      </c>
      <c r="H11" s="114"/>
      <c r="I11" s="114"/>
      <c r="J11" s="114"/>
      <c r="K11" s="121"/>
      <c r="L11" s="121"/>
      <c r="M11" s="114"/>
      <c r="N11" s="118">
        <v>50.0</v>
      </c>
      <c r="O11" s="118">
        <f t="shared" si="3"/>
        <v>20</v>
      </c>
      <c r="P11" s="101"/>
      <c r="Q11" s="122"/>
      <c r="R11" s="122"/>
      <c r="S11" s="122"/>
      <c r="T11" s="101">
        <f t="shared" si="8"/>
        <v>0</v>
      </c>
      <c r="U11" s="122"/>
      <c r="V11" s="122"/>
      <c r="W11" s="101">
        <f t="shared" si="5"/>
        <v>0</v>
      </c>
      <c r="X11" s="104"/>
    </row>
    <row r="12" ht="15.75" customHeight="1">
      <c r="A12" s="105">
        <v>2.0</v>
      </c>
      <c r="B12" s="119">
        <f t="shared" si="6"/>
        <v>43782</v>
      </c>
      <c r="C12" s="75" t="s">
        <v>50</v>
      </c>
      <c r="D12" s="107" t="str">
        <f>'Tube wts'!D12</f>
        <v/>
      </c>
      <c r="E12" s="107" t="str">
        <f>'Tube wts'!E12</f>
        <v/>
      </c>
      <c r="F12" s="108">
        <f t="shared" si="1"/>
        <v>0</v>
      </c>
      <c r="G12" s="108">
        <f t="shared" si="2"/>
        <v>0</v>
      </c>
      <c r="H12" s="109"/>
      <c r="I12" s="109"/>
      <c r="J12" s="109"/>
      <c r="K12" s="109"/>
      <c r="L12" s="109"/>
      <c r="M12" s="109"/>
      <c r="N12" s="110">
        <v>50.0</v>
      </c>
      <c r="O12" s="110">
        <f t="shared" si="3"/>
        <v>20</v>
      </c>
      <c r="P12" s="111"/>
      <c r="Q12" s="111">
        <f t="shared" ref="Q12:Q13" si="9">O12 * (1/10^-2) *I12</f>
        <v>0</v>
      </c>
      <c r="R12" s="111">
        <f t="shared" ref="R12:R13" si="10">O12 * (1/10^-3) *J12</f>
        <v>0</v>
      </c>
      <c r="S12" s="111">
        <f t="shared" ref="S12:S13" si="11">O12 * (1/10^-4) *K12</f>
        <v>0</v>
      </c>
      <c r="T12" s="101"/>
      <c r="U12" s="111"/>
      <c r="V12" s="110"/>
      <c r="W12" s="111">
        <f t="shared" si="5"/>
        <v>0</v>
      </c>
      <c r="X12" s="120"/>
    </row>
    <row r="13" ht="15.75" customHeight="1">
      <c r="A13" s="105">
        <v>2.0</v>
      </c>
      <c r="B13" s="119">
        <f t="shared" si="6"/>
        <v>43782</v>
      </c>
      <c r="C13" s="75" t="s">
        <v>51</v>
      </c>
      <c r="D13" s="107" t="str">
        <f>'Tube wts'!D13</f>
        <v/>
      </c>
      <c r="E13" s="107" t="str">
        <f>'Tube wts'!E13</f>
        <v/>
      </c>
      <c r="F13" s="108">
        <f t="shared" si="1"/>
        <v>0</v>
      </c>
      <c r="G13" s="108">
        <f t="shared" si="2"/>
        <v>0</v>
      </c>
      <c r="H13" s="109"/>
      <c r="I13" s="109"/>
      <c r="J13" s="109"/>
      <c r="K13" s="109"/>
      <c r="L13" s="109"/>
      <c r="M13" s="109"/>
      <c r="N13" s="110">
        <v>50.0</v>
      </c>
      <c r="O13" s="110">
        <f t="shared" si="3"/>
        <v>20</v>
      </c>
      <c r="P13" s="111">
        <f>O13 * (1/10^-1) *H13</f>
        <v>0</v>
      </c>
      <c r="Q13" s="111">
        <f t="shared" si="9"/>
        <v>0</v>
      </c>
      <c r="R13" s="111">
        <f t="shared" si="10"/>
        <v>0</v>
      </c>
      <c r="S13" s="111">
        <f t="shared" si="11"/>
        <v>0</v>
      </c>
      <c r="T13" s="101"/>
      <c r="U13" s="111"/>
      <c r="V13" s="110"/>
      <c r="W13" s="111">
        <f t="shared" si="5"/>
        <v>0</v>
      </c>
      <c r="X13" s="120"/>
    </row>
    <row r="14" ht="15.75" customHeight="1">
      <c r="A14" s="71">
        <v>3.0</v>
      </c>
      <c r="B14" s="113">
        <f t="shared" si="6"/>
        <v>43783</v>
      </c>
      <c r="C14" s="89" t="s">
        <v>48</v>
      </c>
      <c r="D14" s="123" t="str">
        <f>'Tube wts'!D14</f>
        <v/>
      </c>
      <c r="E14" s="116" t="str">
        <f>'Tube wts'!E14</f>
        <v/>
      </c>
      <c r="F14" s="91">
        <f t="shared" si="1"/>
        <v>0</v>
      </c>
      <c r="G14" s="91">
        <f t="shared" si="2"/>
        <v>0</v>
      </c>
      <c r="H14" s="115"/>
      <c r="I14" s="115"/>
      <c r="J14" s="115"/>
      <c r="K14" s="115"/>
      <c r="L14" s="115"/>
      <c r="M14" s="115"/>
      <c r="N14" s="116">
        <v>50.0</v>
      </c>
      <c r="O14" s="116">
        <f t="shared" si="3"/>
        <v>20</v>
      </c>
      <c r="P14" s="93"/>
      <c r="Q14" s="93"/>
      <c r="R14" s="93"/>
      <c r="S14" s="93"/>
      <c r="T14" s="93">
        <f t="shared" ref="T14:T15" si="12">O14 * (1/10^-5) *L14</f>
        <v>0</v>
      </c>
      <c r="U14" s="93"/>
      <c r="V14" s="116"/>
      <c r="W14" s="93">
        <f t="shared" si="5"/>
        <v>0</v>
      </c>
      <c r="X14" s="96"/>
    </row>
    <row r="15" ht="15.75" customHeight="1">
      <c r="A15" s="72">
        <v>3.0</v>
      </c>
      <c r="B15" s="117">
        <f t="shared" si="6"/>
        <v>43783</v>
      </c>
      <c r="C15" s="74" t="s">
        <v>49</v>
      </c>
      <c r="D15" s="124" t="str">
        <f>'Tube wts'!D15</f>
        <v/>
      </c>
      <c r="E15" s="118" t="str">
        <f>'Tube wts'!E15</f>
        <v/>
      </c>
      <c r="F15" s="99">
        <f t="shared" si="1"/>
        <v>0</v>
      </c>
      <c r="G15" s="99">
        <f t="shared" si="2"/>
        <v>0</v>
      </c>
      <c r="H15" s="114"/>
      <c r="I15" s="114"/>
      <c r="J15" s="114"/>
      <c r="K15" s="121"/>
      <c r="L15" s="121"/>
      <c r="M15" s="114"/>
      <c r="N15" s="118">
        <v>50.0</v>
      </c>
      <c r="O15" s="118">
        <f t="shared" si="3"/>
        <v>20</v>
      </c>
      <c r="P15" s="101"/>
      <c r="Q15" s="101"/>
      <c r="R15" s="101"/>
      <c r="S15" s="101"/>
      <c r="T15" s="101">
        <f t="shared" si="12"/>
        <v>0</v>
      </c>
      <c r="U15" s="101"/>
      <c r="V15" s="118"/>
      <c r="W15" s="101">
        <f t="shared" si="5"/>
        <v>0</v>
      </c>
      <c r="X15" s="104"/>
    </row>
    <row r="16" ht="15.75" customHeight="1">
      <c r="A16" s="105">
        <v>3.0</v>
      </c>
      <c r="B16" s="119">
        <f t="shared" si="6"/>
        <v>43783</v>
      </c>
      <c r="C16" s="75" t="s">
        <v>50</v>
      </c>
      <c r="D16" s="125" t="str">
        <f>'Tube wts'!D16</f>
        <v/>
      </c>
      <c r="E16" s="110" t="str">
        <f>'Tube wts'!E16</f>
        <v/>
      </c>
      <c r="F16" s="108">
        <f t="shared" si="1"/>
        <v>0</v>
      </c>
      <c r="G16" s="108">
        <f t="shared" si="2"/>
        <v>0</v>
      </c>
      <c r="H16" s="109"/>
      <c r="I16" s="109"/>
      <c r="J16" s="109"/>
      <c r="K16" s="109"/>
      <c r="L16" s="109"/>
      <c r="M16" s="109"/>
      <c r="N16" s="110">
        <v>50.0</v>
      </c>
      <c r="O16" s="110">
        <f t="shared" si="3"/>
        <v>20</v>
      </c>
      <c r="P16" s="111"/>
      <c r="Q16" s="101">
        <f t="shared" ref="Q16:Q17" si="13">O16 * (1/10^-2) *I16</f>
        <v>0</v>
      </c>
      <c r="R16" s="111"/>
      <c r="S16" s="111"/>
      <c r="T16" s="111"/>
      <c r="U16" s="111"/>
      <c r="V16" s="110"/>
      <c r="W16" s="111">
        <f t="shared" si="5"/>
        <v>0</v>
      </c>
      <c r="X16" s="120"/>
    </row>
    <row r="17" ht="15.75" customHeight="1">
      <c r="A17" s="105">
        <v>3.0</v>
      </c>
      <c r="B17" s="119">
        <f t="shared" si="6"/>
        <v>43783</v>
      </c>
      <c r="C17" s="75" t="s">
        <v>51</v>
      </c>
      <c r="D17" s="125" t="str">
        <f>'Tube wts'!D17</f>
        <v/>
      </c>
      <c r="E17" s="110" t="str">
        <f>'Tube wts'!E17</f>
        <v/>
      </c>
      <c r="F17" s="108">
        <f t="shared" si="1"/>
        <v>0</v>
      </c>
      <c r="G17" s="108">
        <f t="shared" si="2"/>
        <v>0</v>
      </c>
      <c r="H17" s="109"/>
      <c r="I17" s="109"/>
      <c r="J17" s="109"/>
      <c r="K17" s="109"/>
      <c r="L17" s="109"/>
      <c r="M17" s="109"/>
      <c r="N17" s="110">
        <v>50.0</v>
      </c>
      <c r="O17" s="110">
        <f t="shared" si="3"/>
        <v>20</v>
      </c>
      <c r="P17" s="111">
        <f>O17 * (1/10^-1) *H17</f>
        <v>0</v>
      </c>
      <c r="Q17" s="101">
        <f t="shared" si="13"/>
        <v>0</v>
      </c>
      <c r="R17" s="111"/>
      <c r="S17" s="111"/>
      <c r="T17" s="111"/>
      <c r="U17" s="111"/>
      <c r="V17" s="110"/>
      <c r="W17" s="111">
        <f t="shared" si="5"/>
        <v>0</v>
      </c>
      <c r="X17" s="120"/>
    </row>
    <row r="18" ht="15.75" customHeight="1">
      <c r="A18" s="71">
        <v>4.0</v>
      </c>
      <c r="B18" s="113">
        <f t="shared" si="6"/>
        <v>43784</v>
      </c>
      <c r="C18" s="89" t="s">
        <v>48</v>
      </c>
      <c r="D18" s="90" t="str">
        <f>'Tube wts'!D18</f>
        <v/>
      </c>
      <c r="E18" s="100" t="str">
        <f>'Tube wts'!E18</f>
        <v/>
      </c>
      <c r="F18" s="91">
        <f t="shared" si="1"/>
        <v>0</v>
      </c>
      <c r="G18" s="91">
        <f t="shared" si="2"/>
        <v>0</v>
      </c>
      <c r="H18" s="115"/>
      <c r="I18" s="115"/>
      <c r="J18" s="115"/>
      <c r="K18" s="115"/>
      <c r="L18" s="115"/>
      <c r="M18" s="115"/>
      <c r="N18" s="116">
        <v>50.0</v>
      </c>
      <c r="O18" s="116">
        <f t="shared" si="3"/>
        <v>20</v>
      </c>
      <c r="P18" s="93"/>
      <c r="Q18" s="93"/>
      <c r="R18" s="93"/>
      <c r="S18" s="111">
        <f t="shared" ref="S18:S19" si="14">O18 * (1/10^-4) *K18</f>
        <v>0</v>
      </c>
      <c r="T18" s="93">
        <f t="shared" ref="T18:T19" si="15">O18 * (1/10^-5) *L18</f>
        <v>0</v>
      </c>
      <c r="U18" s="93"/>
      <c r="V18" s="116"/>
      <c r="W18" s="93">
        <f t="shared" si="5"/>
        <v>0</v>
      </c>
      <c r="X18" s="96"/>
    </row>
    <row r="19" ht="15.75" customHeight="1">
      <c r="A19" s="72">
        <v>4.0</v>
      </c>
      <c r="B19" s="117">
        <f t="shared" si="6"/>
        <v>43784</v>
      </c>
      <c r="C19" s="74" t="s">
        <v>49</v>
      </c>
      <c r="D19" s="98" t="str">
        <f>'Tube wts'!D19</f>
        <v/>
      </c>
      <c r="E19" s="98" t="str">
        <f>'Tube wts'!E19</f>
        <v/>
      </c>
      <c r="F19" s="99">
        <f t="shared" si="1"/>
        <v>0</v>
      </c>
      <c r="G19" s="99">
        <f t="shared" si="2"/>
        <v>0</v>
      </c>
      <c r="H19" s="114"/>
      <c r="I19" s="114"/>
      <c r="J19" s="114"/>
      <c r="K19" s="121"/>
      <c r="L19" s="121"/>
      <c r="M19" s="114"/>
      <c r="N19" s="118">
        <v>50.0</v>
      </c>
      <c r="O19" s="118">
        <f t="shared" si="3"/>
        <v>20</v>
      </c>
      <c r="P19" s="101"/>
      <c r="Q19" s="101"/>
      <c r="R19" s="101"/>
      <c r="S19" s="111">
        <f t="shared" si="14"/>
        <v>0</v>
      </c>
      <c r="T19" s="101">
        <f t="shared" si="15"/>
        <v>0</v>
      </c>
      <c r="U19" s="101"/>
      <c r="V19" s="118"/>
      <c r="W19" s="101">
        <f t="shared" si="5"/>
        <v>0</v>
      </c>
      <c r="X19" s="104"/>
    </row>
    <row r="20" ht="15.75" customHeight="1">
      <c r="A20" s="105">
        <v>4.0</v>
      </c>
      <c r="B20" s="119">
        <f t="shared" si="6"/>
        <v>43784</v>
      </c>
      <c r="C20" s="75" t="s">
        <v>50</v>
      </c>
      <c r="D20" s="107" t="str">
        <f>'Tube wts'!D20</f>
        <v/>
      </c>
      <c r="E20" s="107" t="str">
        <f>'Tube wts'!E20</f>
        <v/>
      </c>
      <c r="F20" s="108">
        <f t="shared" si="1"/>
        <v>0</v>
      </c>
      <c r="G20" s="108">
        <f t="shared" si="2"/>
        <v>0</v>
      </c>
      <c r="H20" s="109"/>
      <c r="I20" s="109"/>
      <c r="J20" s="109"/>
      <c r="K20" s="109"/>
      <c r="L20" s="109"/>
      <c r="M20" s="109"/>
      <c r="N20" s="110">
        <v>50.0</v>
      </c>
      <c r="O20" s="110">
        <f t="shared" si="3"/>
        <v>20</v>
      </c>
      <c r="P20" s="111">
        <f t="shared" ref="P20:P21" si="16">O20 * (1/10^-1) *H20</f>
        <v>0</v>
      </c>
      <c r="Q20" s="101">
        <f>O20 * (1/10^-2) *I20</f>
        <v>0</v>
      </c>
      <c r="R20" s="111"/>
      <c r="S20" s="111"/>
      <c r="T20" s="111"/>
      <c r="U20" s="111"/>
      <c r="V20" s="110"/>
      <c r="W20" s="111">
        <f t="shared" si="5"/>
        <v>0</v>
      </c>
      <c r="X20" s="120"/>
    </row>
    <row r="21" ht="15.75" customHeight="1">
      <c r="A21" s="105">
        <v>4.0</v>
      </c>
      <c r="B21" s="119">
        <f t="shared" si="6"/>
        <v>43784</v>
      </c>
      <c r="C21" s="75" t="s">
        <v>51</v>
      </c>
      <c r="D21" s="107" t="str">
        <f>'Tube wts'!D21</f>
        <v/>
      </c>
      <c r="E21" s="107" t="str">
        <f>'Tube wts'!E21</f>
        <v/>
      </c>
      <c r="F21" s="108">
        <f t="shared" si="1"/>
        <v>0</v>
      </c>
      <c r="G21" s="108">
        <f t="shared" si="2"/>
        <v>0</v>
      </c>
      <c r="H21" s="109"/>
      <c r="I21" s="109"/>
      <c r="J21" s="109"/>
      <c r="K21" s="109"/>
      <c r="L21" s="109"/>
      <c r="M21" s="109"/>
      <c r="N21" s="110">
        <v>50.0</v>
      </c>
      <c r="O21" s="110">
        <f t="shared" si="3"/>
        <v>20</v>
      </c>
      <c r="P21" s="111">
        <f t="shared" si="16"/>
        <v>0</v>
      </c>
      <c r="Q21" s="111"/>
      <c r="R21" s="111"/>
      <c r="S21" s="111"/>
      <c r="T21" s="111"/>
      <c r="U21" s="111"/>
      <c r="V21" s="110"/>
      <c r="W21" s="111">
        <f t="shared" si="5"/>
        <v>0</v>
      </c>
      <c r="X21" s="120"/>
    </row>
    <row r="22" ht="15.75" customHeight="1">
      <c r="A22" s="71">
        <v>5.0</v>
      </c>
      <c r="B22" s="113">
        <f t="shared" si="6"/>
        <v>43785</v>
      </c>
      <c r="C22" s="89" t="s">
        <v>48</v>
      </c>
      <c r="D22" s="90" t="str">
        <f>'Tube wts'!D22</f>
        <v/>
      </c>
      <c r="E22" s="90" t="str">
        <f>'Tube wts'!E22</f>
        <v/>
      </c>
      <c r="F22" s="91">
        <f t="shared" si="1"/>
        <v>0</v>
      </c>
      <c r="G22" s="91">
        <f t="shared" si="2"/>
        <v>0</v>
      </c>
      <c r="H22" s="115"/>
      <c r="I22" s="115"/>
      <c r="J22" s="115"/>
      <c r="K22" s="126"/>
      <c r="L22" s="126"/>
      <c r="M22" s="115"/>
      <c r="N22" s="116">
        <v>50.0</v>
      </c>
      <c r="O22" s="116">
        <f t="shared" si="3"/>
        <v>20</v>
      </c>
      <c r="P22" s="93"/>
      <c r="Q22" s="93"/>
      <c r="R22" s="93"/>
      <c r="S22" s="111">
        <f t="shared" ref="S22:S23" si="17">O22 * (1/10^-4) *K22</f>
        <v>0</v>
      </c>
      <c r="T22" s="93">
        <f t="shared" ref="T22:T23" si="18">O22 * (1/10^-5) *L22</f>
        <v>0</v>
      </c>
      <c r="U22" s="93"/>
      <c r="V22" s="116"/>
      <c r="W22" s="93">
        <f t="shared" si="5"/>
        <v>0</v>
      </c>
      <c r="X22" s="96"/>
    </row>
    <row r="23" ht="15.75" customHeight="1">
      <c r="A23" s="72">
        <v>5.0</v>
      </c>
      <c r="B23" s="117">
        <f t="shared" si="6"/>
        <v>43785</v>
      </c>
      <c r="C23" s="74" t="s">
        <v>49</v>
      </c>
      <c r="D23" s="98" t="str">
        <f>'Tube wts'!D23</f>
        <v/>
      </c>
      <c r="E23" s="98" t="str">
        <f>'Tube wts'!E23</f>
        <v/>
      </c>
      <c r="F23" s="99">
        <f t="shared" si="1"/>
        <v>0</v>
      </c>
      <c r="G23" s="99">
        <f t="shared" si="2"/>
        <v>0</v>
      </c>
      <c r="H23" s="114"/>
      <c r="I23" s="114"/>
      <c r="J23" s="114"/>
      <c r="K23" s="127"/>
      <c r="L23" s="127"/>
      <c r="M23" s="114"/>
      <c r="N23" s="118">
        <v>50.0</v>
      </c>
      <c r="O23" s="118">
        <f t="shared" si="3"/>
        <v>20</v>
      </c>
      <c r="P23" s="101"/>
      <c r="Q23" s="101"/>
      <c r="R23" s="101"/>
      <c r="S23" s="111">
        <f t="shared" si="17"/>
        <v>0</v>
      </c>
      <c r="T23" s="101">
        <f t="shared" si="18"/>
        <v>0</v>
      </c>
      <c r="U23" s="101"/>
      <c r="V23" s="118"/>
      <c r="W23" s="101">
        <f t="shared" si="5"/>
        <v>0</v>
      </c>
      <c r="X23" s="104"/>
    </row>
    <row r="24" ht="15.75" customHeight="1">
      <c r="A24" s="105">
        <v>5.0</v>
      </c>
      <c r="B24" s="119">
        <f t="shared" si="6"/>
        <v>43785</v>
      </c>
      <c r="C24" s="75" t="s">
        <v>50</v>
      </c>
      <c r="D24" s="107" t="str">
        <f>'Tube wts'!D24</f>
        <v/>
      </c>
      <c r="E24" s="107" t="str">
        <f>'Tube wts'!E24</f>
        <v/>
      </c>
      <c r="F24" s="108">
        <f t="shared" si="1"/>
        <v>0</v>
      </c>
      <c r="G24" s="108">
        <f t="shared" si="2"/>
        <v>0</v>
      </c>
      <c r="H24" s="128"/>
      <c r="I24" s="109"/>
      <c r="J24" s="109"/>
      <c r="K24" s="109"/>
      <c r="L24" s="109"/>
      <c r="M24" s="109"/>
      <c r="N24" s="110">
        <v>50.0</v>
      </c>
      <c r="O24" s="110">
        <f t="shared" si="3"/>
        <v>20</v>
      </c>
      <c r="P24" s="111">
        <f t="shared" ref="P24:P25" si="19">O24 * (1/10^-1) *H24</f>
        <v>0</v>
      </c>
      <c r="Q24" s="111"/>
      <c r="R24" s="111"/>
      <c r="S24" s="111"/>
      <c r="T24" s="111"/>
      <c r="U24" s="111"/>
      <c r="V24" s="110"/>
      <c r="W24" s="111">
        <f t="shared" si="5"/>
        <v>0</v>
      </c>
      <c r="X24" s="120"/>
    </row>
    <row r="25" ht="15.75" customHeight="1">
      <c r="A25" s="105">
        <v>5.0</v>
      </c>
      <c r="B25" s="119">
        <f t="shared" si="6"/>
        <v>43785</v>
      </c>
      <c r="C25" s="75" t="s">
        <v>51</v>
      </c>
      <c r="D25" s="107"/>
      <c r="E25" s="107"/>
      <c r="F25" s="108"/>
      <c r="G25" s="108"/>
      <c r="H25" s="128"/>
      <c r="I25" s="109"/>
      <c r="J25" s="109"/>
      <c r="K25" s="109"/>
      <c r="L25" s="109"/>
      <c r="M25" s="109"/>
      <c r="N25" s="110">
        <v>50.0</v>
      </c>
      <c r="O25" s="110">
        <f t="shared" si="3"/>
        <v>20</v>
      </c>
      <c r="P25" s="111">
        <f t="shared" si="19"/>
        <v>0</v>
      </c>
      <c r="Q25" s="111"/>
      <c r="R25" s="111"/>
      <c r="S25" s="111"/>
      <c r="T25" s="111"/>
      <c r="U25" s="111"/>
      <c r="V25" s="110"/>
      <c r="W25" s="111">
        <f t="shared" si="5"/>
        <v>0</v>
      </c>
      <c r="X25" s="120"/>
    </row>
    <row r="26" ht="15.75" customHeight="1">
      <c r="A26" s="129">
        <v>6.0</v>
      </c>
      <c r="B26" s="113">
        <f t="shared" si="6"/>
        <v>43786</v>
      </c>
      <c r="C26" s="89" t="s">
        <v>48</v>
      </c>
      <c r="D26" s="90" t="str">
        <f>'Tube wts'!D25</f>
        <v/>
      </c>
      <c r="E26" s="90" t="str">
        <f>'Tube wts'!E25</f>
        <v/>
      </c>
      <c r="F26" s="91">
        <f t="shared" ref="F26:F28" si="20">E26-D26</f>
        <v>0</v>
      </c>
      <c r="G26" s="91">
        <f t="shared" ref="G26:G28" si="21">F26*9000</f>
        <v>0</v>
      </c>
      <c r="H26" s="115"/>
      <c r="I26" s="115"/>
      <c r="J26" s="115"/>
      <c r="K26" s="115"/>
      <c r="L26" s="115"/>
      <c r="M26" s="115"/>
      <c r="N26" s="116">
        <v>50.0</v>
      </c>
      <c r="O26" s="116">
        <f t="shared" si="3"/>
        <v>20</v>
      </c>
      <c r="P26" s="93"/>
      <c r="Q26" s="93"/>
      <c r="R26" s="93"/>
      <c r="S26" s="93">
        <f t="shared" ref="S26:S27" si="22">O26 * (1/10^-4) *K26</f>
        <v>0</v>
      </c>
      <c r="T26" s="93">
        <f t="shared" ref="T26:T27" si="23">O26 * (1/10^-5) *L26</f>
        <v>0</v>
      </c>
      <c r="U26" s="93"/>
      <c r="V26" s="116"/>
      <c r="W26" s="93">
        <f t="shared" si="5"/>
        <v>0</v>
      </c>
      <c r="X26" s="96"/>
    </row>
    <row r="27" ht="15.75" customHeight="1">
      <c r="A27" s="130">
        <v>6.0</v>
      </c>
      <c r="B27" s="117">
        <f t="shared" si="6"/>
        <v>43786</v>
      </c>
      <c r="C27" s="74" t="s">
        <v>49</v>
      </c>
      <c r="D27" s="98" t="str">
        <f>'Tube wts'!D26</f>
        <v/>
      </c>
      <c r="E27" s="98" t="str">
        <f>'Tube wts'!E26</f>
        <v/>
      </c>
      <c r="F27" s="99">
        <f t="shared" si="20"/>
        <v>0</v>
      </c>
      <c r="G27" s="99">
        <f t="shared" si="21"/>
        <v>0</v>
      </c>
      <c r="H27" s="114"/>
      <c r="I27" s="114"/>
      <c r="J27" s="114"/>
      <c r="K27" s="114"/>
      <c r="L27" s="114"/>
      <c r="M27" s="114"/>
      <c r="N27" s="118">
        <v>50.0</v>
      </c>
      <c r="O27" s="118">
        <f t="shared" si="3"/>
        <v>20</v>
      </c>
      <c r="P27" s="101"/>
      <c r="Q27" s="101"/>
      <c r="R27" s="101"/>
      <c r="S27" s="101">
        <f t="shared" si="22"/>
        <v>0</v>
      </c>
      <c r="T27" s="101">
        <f t="shared" si="23"/>
        <v>0</v>
      </c>
      <c r="U27" s="101"/>
      <c r="V27" s="118"/>
      <c r="W27" s="101">
        <f t="shared" si="5"/>
        <v>0</v>
      </c>
      <c r="X27" s="104"/>
    </row>
    <row r="28" ht="15.75" customHeight="1">
      <c r="A28" s="105">
        <v>6.0</v>
      </c>
      <c r="B28" s="119">
        <f t="shared" si="6"/>
        <v>43786</v>
      </c>
      <c r="C28" s="75" t="s">
        <v>50</v>
      </c>
      <c r="D28" s="107" t="str">
        <f>'Tube wts'!D27</f>
        <v/>
      </c>
      <c r="E28" s="107" t="str">
        <f>'Tube wts'!E27</f>
        <v/>
      </c>
      <c r="F28" s="108">
        <f t="shared" si="20"/>
        <v>0</v>
      </c>
      <c r="G28" s="108">
        <f t="shared" si="21"/>
        <v>0</v>
      </c>
      <c r="H28" s="109"/>
      <c r="I28" s="109"/>
      <c r="J28" s="109"/>
      <c r="K28" s="109"/>
      <c r="L28" s="109"/>
      <c r="M28" s="109"/>
      <c r="N28" s="110">
        <v>50.0</v>
      </c>
      <c r="O28" s="110">
        <f t="shared" si="3"/>
        <v>20</v>
      </c>
      <c r="P28" s="111">
        <f t="shared" ref="P28:P29" si="24">O28 * (1/10^-1) *H28</f>
        <v>0</v>
      </c>
      <c r="Q28" s="111"/>
      <c r="R28" s="111"/>
      <c r="S28" s="111"/>
      <c r="T28" s="111"/>
      <c r="U28" s="111"/>
      <c r="V28" s="110"/>
      <c r="W28" s="111">
        <f t="shared" si="5"/>
        <v>0</v>
      </c>
      <c r="X28" s="120"/>
    </row>
    <row r="29" ht="15.75" customHeight="1">
      <c r="A29" s="105">
        <v>6.0</v>
      </c>
      <c r="B29" s="119">
        <f t="shared" si="6"/>
        <v>43786</v>
      </c>
      <c r="C29" s="75" t="s">
        <v>51</v>
      </c>
      <c r="D29" s="107"/>
      <c r="E29" s="107"/>
      <c r="F29" s="108"/>
      <c r="G29" s="108"/>
      <c r="H29" s="109"/>
      <c r="I29" s="109"/>
      <c r="J29" s="109"/>
      <c r="K29" s="109"/>
      <c r="L29" s="109"/>
      <c r="M29" s="109"/>
      <c r="N29" s="110">
        <v>50.0</v>
      </c>
      <c r="O29" s="110">
        <f t="shared" si="3"/>
        <v>20</v>
      </c>
      <c r="P29" s="111">
        <f t="shared" si="24"/>
        <v>0</v>
      </c>
      <c r="Q29" s="111"/>
      <c r="R29" s="111"/>
      <c r="S29" s="111"/>
      <c r="T29" s="111"/>
      <c r="U29" s="111"/>
      <c r="V29" s="110"/>
      <c r="W29" s="111">
        <f t="shared" si="5"/>
        <v>0</v>
      </c>
      <c r="X29" s="120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</sheetData>
  <printOptions/>
  <pageMargins bottom="0.75" footer="0.0" header="0.0" left="0.25" right="0.25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2" t="s">
        <v>91</v>
      </c>
      <c r="B1" s="22" t="s">
        <v>56</v>
      </c>
      <c r="C1" s="22" t="s">
        <v>54</v>
      </c>
      <c r="D1" s="22" t="s">
        <v>92</v>
      </c>
      <c r="E1" s="22" t="s">
        <v>93</v>
      </c>
      <c r="F1" s="22" t="s">
        <v>94</v>
      </c>
      <c r="G1" s="22" t="s">
        <v>55</v>
      </c>
      <c r="H1" s="22" t="s">
        <v>95</v>
      </c>
    </row>
    <row r="2">
      <c r="A2" s="22" t="s">
        <v>96</v>
      </c>
      <c r="B2" t="str">
        <f>'Daily Weight '!A2</f>
        <v>1A</v>
      </c>
      <c r="C2" s="22">
        <v>-3.0</v>
      </c>
      <c r="E2" s="22" t="s">
        <v>97</v>
      </c>
      <c r="F2" s="22" t="s">
        <v>98</v>
      </c>
      <c r="G2" s="131">
        <f t="shared" ref="G2:G5" si="1">G6+C2</f>
        <v>43777</v>
      </c>
      <c r="H2" s="22" t="s">
        <v>99</v>
      </c>
    </row>
    <row r="3">
      <c r="A3" s="22" t="s">
        <v>96</v>
      </c>
      <c r="B3" t="str">
        <f>'Daily Weight '!A3</f>
        <v>1B</v>
      </c>
      <c r="C3" s="22">
        <v>-3.0</v>
      </c>
      <c r="E3" s="22" t="s">
        <v>97</v>
      </c>
      <c r="F3" s="22" t="s">
        <v>98</v>
      </c>
      <c r="G3" s="131">
        <f t="shared" si="1"/>
        <v>43777</v>
      </c>
      <c r="H3" s="22" t="s">
        <v>99</v>
      </c>
    </row>
    <row r="4">
      <c r="A4" s="22" t="s">
        <v>96</v>
      </c>
      <c r="B4" t="str">
        <f>'Daily Weight '!A4</f>
        <v>2A</v>
      </c>
      <c r="C4" s="22">
        <v>-3.0</v>
      </c>
      <c r="E4" s="22" t="s">
        <v>97</v>
      </c>
      <c r="F4" s="22" t="s">
        <v>98</v>
      </c>
      <c r="G4" s="131">
        <f t="shared" si="1"/>
        <v>43777</v>
      </c>
      <c r="H4" s="22" t="s">
        <v>99</v>
      </c>
    </row>
    <row r="5">
      <c r="A5" s="22" t="s">
        <v>96</v>
      </c>
      <c r="B5" t="str">
        <f>'Daily Weight '!A5</f>
        <v>2B</v>
      </c>
      <c r="C5" s="22">
        <v>-3.0</v>
      </c>
      <c r="E5" s="22" t="s">
        <v>97</v>
      </c>
      <c r="F5" s="22" t="s">
        <v>98</v>
      </c>
      <c r="G5" s="131">
        <f t="shared" si="1"/>
        <v>43777</v>
      </c>
      <c r="H5" s="22" t="s">
        <v>99</v>
      </c>
    </row>
    <row r="6">
      <c r="A6" s="22" t="s">
        <v>96</v>
      </c>
      <c r="B6" t="str">
        <f t="shared" ref="B6:B13" si="2">B2</f>
        <v>1A</v>
      </c>
      <c r="C6" s="22">
        <v>0.0</v>
      </c>
      <c r="E6" s="132">
        <f>'C. diff CFUs'!W2</f>
        <v>0</v>
      </c>
      <c r="F6" s="22" t="s">
        <v>98</v>
      </c>
      <c r="G6" s="133">
        <v>43780.0</v>
      </c>
      <c r="H6" s="22" t="s">
        <v>99</v>
      </c>
    </row>
    <row r="7">
      <c r="A7" s="22" t="s">
        <v>96</v>
      </c>
      <c r="B7" t="str">
        <f t="shared" si="2"/>
        <v>1B</v>
      </c>
      <c r="C7" s="22">
        <v>0.0</v>
      </c>
      <c r="E7" s="132">
        <f>'C. diff CFUs'!W3</f>
        <v>0</v>
      </c>
      <c r="F7" s="22" t="s">
        <v>98</v>
      </c>
      <c r="G7" s="133">
        <v>43780.0</v>
      </c>
      <c r="H7" s="22" t="s">
        <v>99</v>
      </c>
    </row>
    <row r="8">
      <c r="A8" s="22" t="s">
        <v>96</v>
      </c>
      <c r="B8" t="str">
        <f t="shared" si="2"/>
        <v>2A</v>
      </c>
      <c r="C8" s="22">
        <v>0.0</v>
      </c>
      <c r="E8" s="132">
        <f>'C. diff CFUs'!W4</f>
        <v>0</v>
      </c>
      <c r="F8" s="22" t="s">
        <v>98</v>
      </c>
      <c r="G8" s="133">
        <v>43780.0</v>
      </c>
      <c r="H8" s="22" t="s">
        <v>99</v>
      </c>
    </row>
    <row r="9">
      <c r="A9" s="22" t="s">
        <v>96</v>
      </c>
      <c r="B9" t="str">
        <f t="shared" si="2"/>
        <v>2B</v>
      </c>
      <c r="C9" s="22">
        <v>0.0</v>
      </c>
      <c r="E9" s="132">
        <f>'C. diff CFUs'!W5</f>
        <v>0</v>
      </c>
      <c r="F9" s="22" t="s">
        <v>98</v>
      </c>
      <c r="G9" s="133">
        <v>43780.0</v>
      </c>
      <c r="H9" s="22" t="s">
        <v>99</v>
      </c>
    </row>
    <row r="10">
      <c r="A10" s="22" t="s">
        <v>96</v>
      </c>
      <c r="B10" t="str">
        <f t="shared" si="2"/>
        <v>1A</v>
      </c>
      <c r="C10" s="22">
        <v>1.0</v>
      </c>
      <c r="E10" s="132">
        <f>'C. diff CFUs'!W6</f>
        <v>200</v>
      </c>
      <c r="F10" s="22" t="s">
        <v>98</v>
      </c>
      <c r="G10" s="131">
        <f t="shared" ref="G10:G13" si="3">G6+C10</f>
        <v>43781</v>
      </c>
      <c r="H10" s="22" t="s">
        <v>99</v>
      </c>
    </row>
    <row r="11">
      <c r="A11" s="22" t="s">
        <v>96</v>
      </c>
      <c r="B11" t="str">
        <f t="shared" si="2"/>
        <v>1B</v>
      </c>
      <c r="C11" s="22">
        <v>1.0</v>
      </c>
      <c r="E11" s="132">
        <f>'C. diff CFUs'!W7</f>
        <v>200</v>
      </c>
      <c r="F11" s="22" t="s">
        <v>98</v>
      </c>
      <c r="G11" s="131">
        <f t="shared" si="3"/>
        <v>43781</v>
      </c>
      <c r="H11" s="22" t="s">
        <v>99</v>
      </c>
    </row>
    <row r="12">
      <c r="A12" s="22" t="s">
        <v>96</v>
      </c>
      <c r="B12" t="str">
        <f t="shared" si="2"/>
        <v>2A</v>
      </c>
      <c r="C12" s="22">
        <v>1.0</v>
      </c>
      <c r="E12" s="132">
        <f>'C. diff CFUs'!W8</f>
        <v>2000</v>
      </c>
      <c r="F12" s="22" t="s">
        <v>98</v>
      </c>
      <c r="G12" s="131">
        <f t="shared" si="3"/>
        <v>43781</v>
      </c>
      <c r="H12" s="22" t="s">
        <v>99</v>
      </c>
    </row>
    <row r="13">
      <c r="A13" s="22" t="s">
        <v>96</v>
      </c>
      <c r="B13" t="str">
        <f t="shared" si="2"/>
        <v>2B</v>
      </c>
      <c r="C13" s="22">
        <v>1.0</v>
      </c>
      <c r="E13" s="132">
        <f>'C. diff CFUs'!W9</f>
        <v>26000</v>
      </c>
      <c r="F13" s="22" t="s">
        <v>98</v>
      </c>
      <c r="G13" s="131">
        <f t="shared" si="3"/>
        <v>43781</v>
      </c>
      <c r="H13" s="22" t="s">
        <v>99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2" t="s">
        <v>100</v>
      </c>
    </row>
    <row r="2" ht="15.75" customHeight="1">
      <c r="A2" s="22" t="s">
        <v>101</v>
      </c>
    </row>
    <row r="3" ht="15.75" customHeight="1">
      <c r="A3" s="22" t="s">
        <v>102</v>
      </c>
    </row>
    <row r="4" ht="15.75" customHeight="1">
      <c r="A4" s="134" t="s">
        <v>103</v>
      </c>
      <c r="D4" s="135"/>
      <c r="E4" s="135"/>
    </row>
    <row r="5" ht="15.75" customHeight="1">
      <c r="A5" s="134" t="s">
        <v>104</v>
      </c>
    </row>
    <row r="6" ht="15.75" customHeight="1">
      <c r="A6" s="136" t="s">
        <v>105</v>
      </c>
    </row>
    <row r="7" ht="15.75" customHeight="1"/>
    <row r="8" ht="15.75" customHeight="1"/>
    <row r="9" ht="15.75" customHeight="1">
      <c r="D9" s="134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</row>
    <row r="10" ht="15.75" customHeight="1"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</row>
    <row r="11" ht="15.75" customHeight="1">
      <c r="D11" s="134"/>
      <c r="O11" s="135"/>
      <c r="P11" s="135"/>
      <c r="Q11" s="135"/>
      <c r="R11" s="135"/>
      <c r="S11" s="135"/>
      <c r="T11" s="135"/>
    </row>
    <row r="12" ht="15.75" customHeight="1"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</row>
    <row r="13" ht="15.75" customHeight="1">
      <c r="D13" s="134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</row>
    <row r="14" ht="15.75" customHeight="1">
      <c r="D14" s="134"/>
      <c r="K14" s="135"/>
      <c r="L14" s="135"/>
      <c r="M14" s="135"/>
      <c r="N14" s="135"/>
      <c r="O14" s="135"/>
      <c r="P14" s="135"/>
      <c r="Q14" s="135"/>
      <c r="R14" s="135"/>
      <c r="S14" s="135"/>
      <c r="T14" s="135"/>
    </row>
    <row r="15" ht="15.75" customHeight="1">
      <c r="D15" s="137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</row>
    <row r="16" ht="15.75" customHeight="1">
      <c r="D16" s="134"/>
      <c r="L16" s="135"/>
      <c r="M16" s="135"/>
      <c r="N16" s="135"/>
      <c r="O16" s="135"/>
      <c r="P16" s="135"/>
      <c r="Q16" s="135"/>
      <c r="R16" s="135"/>
      <c r="S16" s="135"/>
      <c r="T16" s="135"/>
    </row>
    <row r="17" ht="15.75" customHeight="1"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</row>
    <row r="18" ht="15.75" customHeight="1">
      <c r="D18" s="134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</row>
    <row r="19" ht="15.75" customHeight="1"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</row>
    <row r="20" ht="15.75" customHeight="1">
      <c r="D20" s="138"/>
      <c r="M20" s="135"/>
      <c r="N20" s="135"/>
      <c r="O20" s="135"/>
      <c r="P20" s="135"/>
      <c r="Q20" s="135"/>
      <c r="R20" s="135"/>
      <c r="S20" s="135"/>
      <c r="T20" s="135"/>
    </row>
    <row r="21" ht="15.75" customHeight="1"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</row>
    <row r="22" ht="15.75" customHeight="1"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</row>
    <row r="23" ht="15.75" customHeight="1"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</row>
    <row r="24" ht="15.75" customHeight="1"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</row>
    <row r="25" ht="15.75" customHeight="1">
      <c r="D25" s="136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</row>
    <row r="26" ht="15.75" customHeight="1">
      <c r="D26" s="136"/>
      <c r="N26" s="135"/>
      <c r="O26" s="135"/>
      <c r="P26" s="135"/>
      <c r="Q26" s="135"/>
      <c r="R26" s="135"/>
      <c r="S26" s="135"/>
      <c r="T26" s="135"/>
    </row>
    <row r="27" ht="15.75" customHeight="1">
      <c r="D27" s="136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</row>
    <row r="28" ht="15.75" customHeight="1"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</row>
    <row r="29" ht="15.75" customHeight="1"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</row>
    <row r="30" ht="15.75" customHeight="1"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3:F13"/>
    <mergeCell ref="D18:F18"/>
    <mergeCell ref="D20:L20"/>
    <mergeCell ref="D25:G25"/>
    <mergeCell ref="D26:M26"/>
    <mergeCell ref="D27:F27"/>
    <mergeCell ref="A4:C4"/>
    <mergeCell ref="A5:E5"/>
    <mergeCell ref="A6:D6"/>
    <mergeCell ref="D9:F9"/>
    <mergeCell ref="D11:N11"/>
    <mergeCell ref="D14:J14"/>
    <mergeCell ref="D16:K16"/>
  </mergeCells>
  <printOptions/>
  <pageMargins bottom="0.75" footer="0.0" header="0.0" left="0.7" right="0.7" top="0.75"/>
  <pageSetup orientation="landscape"/>
  <drawing r:id="rId1"/>
</worksheet>
</file>