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." sheetId="1" r:id="rId3"/>
    <sheet state="visible" name="Antibiotic" sheetId="2" r:id="rId4"/>
    <sheet state="visible" name="Calendar" sheetId="3" r:id="rId5"/>
    <sheet state="visible" name="Cg. setup" sheetId="4" r:id="rId6"/>
    <sheet state="visible" name="Inventory" sheetId="5" r:id="rId7"/>
    <sheet state="visible" name="Daily Weight " sheetId="6" r:id="rId8"/>
    <sheet state="visible" name="Tube wts" sheetId="7" r:id="rId9"/>
    <sheet state="visible" name="D0 C. diff" sheetId="8" r:id="rId10"/>
    <sheet state="visible" name="C. diff CFUs" sheetId="9" r:id="rId11"/>
    <sheet state="visible" name="clean_cfu_df" sheetId="10" r:id="rId12"/>
    <sheet state="visible" name="FMT" sheetId="11" r:id="rId13"/>
    <sheet state="visible" name="Printed_Daily_Weight " sheetId="12" r:id="rId14"/>
    <sheet state="visible" name="Printed_Tube_wts" sheetId="13" r:id="rId15"/>
  </sheets>
  <definedNames/>
  <calcPr/>
</workbook>
</file>

<file path=xl/sharedStrings.xml><?xml version="1.0" encoding="utf-8"?>
<sst xmlns="http://schemas.openxmlformats.org/spreadsheetml/2006/main" count="1451" uniqueCount="223">
  <si>
    <t>Sunday</t>
  </si>
  <si>
    <t>Groups:</t>
  </si>
  <si>
    <t>Making Streptomycin</t>
  </si>
  <si>
    <t>Monday</t>
  </si>
  <si>
    <t xml:space="preserve">Tuesday </t>
  </si>
  <si>
    <t>Wednseday</t>
  </si>
  <si>
    <t>Thursday</t>
  </si>
  <si>
    <t>Friday</t>
  </si>
  <si>
    <t>Saturday</t>
  </si>
  <si>
    <t>Name</t>
  </si>
  <si>
    <t>Every 2 days</t>
  </si>
  <si>
    <t>Add 2.5g Streptomycin to 500 mL distilled water</t>
  </si>
  <si>
    <t>Abbreviation</t>
  </si>
  <si>
    <t>Label</t>
  </si>
  <si>
    <t>Vacuum filter</t>
  </si>
  <si>
    <t>PBS</t>
  </si>
  <si>
    <t>NT</t>
  </si>
  <si>
    <t>N</t>
  </si>
  <si>
    <t>Distribute among 4 bottles</t>
  </si>
  <si>
    <t>Stool 1:10</t>
  </si>
  <si>
    <t>10^-1</t>
  </si>
  <si>
    <t>Replace after 2 days</t>
  </si>
  <si>
    <t>Stool 1:10^2</t>
  </si>
  <si>
    <t>10^-2</t>
  </si>
  <si>
    <t>Stool 1:10^3</t>
  </si>
  <si>
    <t>10^-3</t>
  </si>
  <si>
    <t>Stool 1:10^4</t>
  </si>
  <si>
    <t>10^-4</t>
  </si>
  <si>
    <t>Stool 1:10^5</t>
  </si>
  <si>
    <t>10^-5</t>
  </si>
  <si>
    <t>Stool 1:10^6</t>
  </si>
  <si>
    <t>10^-6</t>
  </si>
  <si>
    <t>Streptomycin: 5mg/ml</t>
  </si>
  <si>
    <t>D-9:  Ear punch and weigh mice + collect stool sample, put into exp. Group cages. Change water to cef water (0.5mg/ml). Change cages.</t>
  </si>
  <si>
    <t>Stool prepared fresh for Day 1 and thawed from day 1 for day 2</t>
  </si>
  <si>
    <t>D-7: Replace Antibiotic water</t>
  </si>
  <si>
    <t>D-5: Replace antibiotic water</t>
  </si>
  <si>
    <t>D-4: Collect stool + weigh mice. Change cages. Change antibiotic water back to normal water (lixit)</t>
  </si>
  <si>
    <t>Request containment housing*</t>
  </si>
  <si>
    <t>D-2: Collect stool and weigh mouse. Change cages. Needles needed. Inoculate mice with fecal dilution treatment.</t>
  </si>
  <si>
    <t>D-1: Collect stool and weigh mouse. Needles needed. Inoculate mice with fecal dilution treatment.</t>
  </si>
  <si>
    <t>D0: (With CART) Move mice to Biocontainment. Weigh mice &amp; collect 2 stool samples for CFU and -80. Change cages. Needles needed. Inoculate with C. difficile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</si>
  <si>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</si>
  <si>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</si>
  <si>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</si>
  <si>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D4: Weigh mice &amp; collect 2 stool samples for CFU &amp; -80.</t>
  </si>
  <si>
    <t>D5: Weigh mice &amp; collect 2 stool samples for CFU &amp; -80.</t>
  </si>
  <si>
    <t>D6: Weigh mice &amp; collect 2 stool samples for CFU &amp; -80.</t>
  </si>
  <si>
    <t>D7: Weigh mice &amp; collect 2 stool samples for CFU &amp; -80.</t>
  </si>
  <si>
    <t>D8: Weigh mice &amp; collect 2 stool samples for CFU &amp; -80.</t>
  </si>
  <si>
    <t>D9: Weigh mice &amp; collect 2 stool samples for CFU &amp; -80.</t>
  </si>
  <si>
    <t>D10: Weigh mice &amp; collect 2 stool samples for CFU &amp; -80.</t>
  </si>
  <si>
    <t>Begin on Tuesday Jan 14, 2019</t>
  </si>
  <si>
    <t>Commercial rodent chow: Lab Diet #5LOD</t>
  </si>
  <si>
    <t>Note: Try &amp; collect samples around same couple hour window each day.</t>
  </si>
  <si>
    <t>Starting Cage Information in B604C:</t>
  </si>
  <si>
    <t>Parent</t>
  </si>
  <si>
    <t>DOB</t>
  </si>
  <si>
    <t>Wean</t>
  </si>
  <si>
    <t>Location</t>
  </si>
  <si>
    <t>Genotype</t>
  </si>
  <si>
    <t>Male</t>
  </si>
  <si>
    <t>Female</t>
  </si>
  <si>
    <t>Age</t>
  </si>
  <si>
    <t>New Cages Mice Go Into</t>
  </si>
  <si>
    <t>C57-124</t>
  </si>
  <si>
    <t>B604C</t>
  </si>
  <si>
    <t>C57BL</t>
  </si>
  <si>
    <t xml:space="preserve">Group </t>
  </si>
  <si>
    <t>exp</t>
  </si>
  <si>
    <t>Cage #</t>
  </si>
  <si>
    <t>Ear Mark</t>
  </si>
  <si>
    <t>M/F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</si>
  <si>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</si>
  <si>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</si>
  <si>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</si>
  <si>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</si>
  <si>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</si>
  <si>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</si>
  <si>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</si>
  <si>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Mouse ID</t>
  </si>
  <si>
    <t>Nick</t>
  </si>
  <si>
    <t>FMT #11</t>
  </si>
  <si>
    <t>NT, -1</t>
  </si>
  <si>
    <t>C57-128</t>
  </si>
  <si>
    <t>M</t>
  </si>
  <si>
    <t>C57-126</t>
  </si>
  <si>
    <t>R</t>
  </si>
  <si>
    <t>C57-124, 128</t>
  </si>
  <si>
    <t>-2,-6</t>
  </si>
  <si>
    <t>L</t>
  </si>
  <si>
    <t>Weight</t>
  </si>
  <si>
    <t>Notes</t>
  </si>
  <si>
    <t>Day</t>
  </si>
  <si>
    <t>Empty tube weight</t>
  </si>
  <si>
    <t>Tube with sample</t>
  </si>
  <si>
    <t xml:space="preserve">Prepared spore inoculum (working stock "630 10^7"), in 1531 hood with orange screw cap tube </t>
  </si>
  <si>
    <t>1 tubes of 1000 ul total , add ultrapure distilled water and 630 stock (location A1 in spore box in 1504 fridge)</t>
  </si>
  <si>
    <t>desired vol</t>
  </si>
  <si>
    <t>UP water</t>
  </si>
  <si>
    <t>630 stock</t>
  </si>
  <si>
    <t>Spore inoculum count (Determined from 100 ul spore inoculum after 20 min of heating at 65C).</t>
  </si>
  <si>
    <t>I0^7 stock concentration (NL prepped 7/19)</t>
  </si>
  <si>
    <r>
      <t>Diluted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through 10</t>
    </r>
    <r>
      <rPr>
        <rFont val="Calibri (Body)"/>
        <color rgb="FF000000"/>
        <sz val="12.0"/>
        <vertAlign val="superscript"/>
      </rPr>
      <t>-4</t>
    </r>
    <r>
      <rPr>
        <rFont val="Calibri"/>
        <color rgb="FF000000"/>
        <sz val="12.0"/>
      </rPr>
      <t>. Plated 50ul per half plate for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10-4.</t>
    </r>
  </si>
  <si>
    <t>Working stock concentration</t>
  </si>
  <si>
    <t>Desired volume (working stock)</t>
  </si>
  <si>
    <t>Counts, determined ~24 hours after 37C incubation on 12/11/19</t>
  </si>
  <si>
    <t>Volume from prepared stock</t>
  </si>
  <si>
    <t>NA</t>
  </si>
  <si>
    <t>undiluted</t>
  </si>
  <si>
    <r>
      <t>CFU 10</t>
    </r>
    <r>
      <rPr>
        <rFont val="Calibri (Body)"/>
        <color rgb="FF000000"/>
        <sz val="12.0"/>
        <vertAlign val="superscript"/>
      </rPr>
      <t xml:space="preserve">-1 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</si>
  <si>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</si>
  <si>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</si>
  <si>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r>
      <t>CFU 10</t>
    </r>
    <r>
      <rPr>
        <rFont val="Calibri (Body)"/>
        <color rgb="FF000000"/>
        <sz val="12.0"/>
        <vertAlign val="superscript"/>
      </rPr>
      <t>-4</t>
    </r>
  </si>
  <si>
    <t>Ultrapure water volume</t>
  </si>
  <si>
    <t>dilution</t>
  </si>
  <si>
    <t>amount plated</t>
  </si>
  <si>
    <t># of colonies</t>
  </si>
  <si>
    <t>DNP</t>
  </si>
  <si>
    <t>*froze cfu tube not 16s, so weighed new tube and moved part of stool in 16s tube and weighed stool and froze remaining stool in 16s tube</t>
  </si>
  <si>
    <t>TNTC</t>
  </si>
  <si>
    <t>TNTC: too numerous to count</t>
  </si>
  <si>
    <t>Spore stock calcluation:</t>
  </si>
  <si>
    <t>original dil. x dil. used for colony # x amount plated x # colonies on plate = n spores/ml in your ORIGINAL spore stock</t>
  </si>
  <si>
    <t>Spore inoculum (working stock) calculation:</t>
  </si>
  <si>
    <t>dil. used for colony # x amount plated x # colonies on plate = n spores/ml in your ORIGINAL spore stock</t>
  </si>
  <si>
    <t>Avg CFU</t>
  </si>
  <si>
    <t># spores in 25uL</t>
  </si>
  <si>
    <t>Plated remaining inoculum after gavaging mice on 1/23/20</t>
  </si>
  <si>
    <t>Counts, determined ~24 hours after 37C incubation on 12/13/19</t>
  </si>
  <si>
    <r>
      <t>CFU 10</t>
    </r>
    <r>
      <rPr>
        <rFont val="Calibri (Body)"/>
        <color rgb="FF000000"/>
        <sz val="12.0"/>
        <vertAlign val="superscript"/>
      </rPr>
      <t>-1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</si>
  <si>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</si>
  <si>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</si>
  <si>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t>CFU 10-4</t>
  </si>
  <si>
    <t>Timepoint (day)</t>
  </si>
  <si>
    <t>Date</t>
  </si>
  <si>
    <t>Fecal weight (Empty tube-full tube)</t>
  </si>
  <si>
    <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</si>
  <si>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</si>
  <si>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</si>
  <si>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</si>
  <si>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</si>
  <si>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</si>
  <si>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</si>
  <si>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</si>
  <si>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</si>
  <si>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</si>
  <si>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</si>
  <si>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</si>
  <si>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</si>
  <si>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</si>
  <si>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</si>
  <si>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Avg CFU (for those mice with counts across multiple dilutions)</t>
  </si>
  <si>
    <t>Actual diltion (D15)</t>
  </si>
  <si>
    <t>group</t>
  </si>
  <si>
    <t>mouse_id</t>
  </si>
  <si>
    <t>day</t>
  </si>
  <si>
    <t>weight</t>
  </si>
  <si>
    <t>cfu</t>
  </si>
  <si>
    <t>antibiotic</t>
  </si>
  <si>
    <t>date</t>
  </si>
  <si>
    <t>treatment</t>
  </si>
  <si>
    <t>Streptomycin</t>
  </si>
  <si>
    <t>FMT</t>
  </si>
  <si>
    <t>Collected stool from XX male mice ~4-22 weeks old</t>
  </si>
  <si>
    <t>Transfer Date</t>
  </si>
  <si>
    <t>Room</t>
  </si>
  <si>
    <t>Strain</t>
  </si>
  <si>
    <t>Age (Weeks)</t>
  </si>
  <si>
    <t>C57-110, 121</t>
  </si>
  <si>
    <t>C57-127</t>
  </si>
  <si>
    <t>C57-124,129</t>
  </si>
  <si>
    <t>12/12,12/14/19</t>
  </si>
  <si>
    <t>Collected ~16 fecal pellets</t>
  </si>
  <si>
    <t>total weight (g)</t>
  </si>
  <si>
    <t>25 mL 15% glycerol = 3.75 mL gycerol + 21.25 mL PBS</t>
  </si>
  <si>
    <t>Full FMT (1:10)</t>
  </si>
  <si>
    <t>Diluted feces into PBS and added 15% glycerol</t>
  </si>
  <si>
    <t>PBS (uL)</t>
  </si>
  <si>
    <t>Glycerol (uL)</t>
  </si>
  <si>
    <t>Aliquoted into 2 tubes for storage at -80C, 1000uL for inocula/sample for sequences</t>
  </si>
  <si>
    <t>Mid FMT (1:100)</t>
  </si>
  <si>
    <t>Diluted 100uL of 1:10 dilution into 135uL glycerol + 750 uL PBS</t>
  </si>
  <si>
    <t>Aliquoted 1000uL into tube for storage at -80C, 1000uL for inocula/sample for sequences</t>
  </si>
  <si>
    <t>Low FMT (1:1000)</t>
  </si>
  <si>
    <t>Diluted 100uL of 1:100 dilution into 135uL glycerol + 750 uL PBS</t>
  </si>
  <si>
    <t>Very Low FMT (1:10000)</t>
  </si>
  <si>
    <t>Diluted 100uL of 1:1000 dilution into 135uL glycerol + 750 uL PBS</t>
  </si>
  <si>
    <t>-5</t>
  </si>
  <si>
    <t>Ultra Low FMT (1:100000)</t>
  </si>
  <si>
    <t>Diluted 100uL of 1:10000 dilution into 135uL glycerol + 750 uL PBS</t>
  </si>
  <si>
    <t>Extinction Low FMT (1:1000000)</t>
  </si>
  <si>
    <t>Diluted 100uL of 1:100000 dilution into 135uL glycerol + 750 uL PBS</t>
  </si>
  <si>
    <t>PBS only</t>
  </si>
  <si>
    <t xml:space="preserve">150uL glycerol + 850uL PBS </t>
  </si>
  <si>
    <t>Aliquoted 1000uL for inocula/sample for sequences</t>
  </si>
  <si>
    <t>Tubes for inocula were spun @ 7500 RPM for 60s</t>
  </si>
  <si>
    <t>All tubes frozen after inoculation</t>
  </si>
  <si>
    <t>Day 2 was thawed aliquot used from Day 1 (37C for 10 min and then spun 7500 rpm for 60s)</t>
  </si>
  <si>
    <t>Day -9</t>
  </si>
  <si>
    <t>Day -4</t>
  </si>
  <si>
    <t>Day -2</t>
  </si>
  <si>
    <t>Day -1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</si>
  <si>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</si>
  <si>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</si>
  <si>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</si>
  <si>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</si>
  <si>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</si>
  <si>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</si>
  <si>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</si>
  <si>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</si>
  <si>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</si>
  <si>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</si>
  <si>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</si>
  <si>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dAbx</t>
  </si>
  <si>
    <t>dCage</t>
  </si>
  <si>
    <t>dFMT</t>
  </si>
  <si>
    <t>dFood</t>
  </si>
  <si>
    <t>dH20</t>
  </si>
  <si>
    <t>dCdiff</t>
  </si>
  <si>
    <t>dRoom</t>
  </si>
  <si>
    <t>10^-4 and 10^-5 had a lot of small white glassy colonies as seen with some 10^-4/10^-5 dilutions in this experiment but there was much more than any distinctly visible C. difficile colonies so only counted the 10^-3 which was clear and no other colonies than C difficile</t>
  </si>
  <si>
    <t>Rediluted and plated on 2/3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</si>
</sst>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-d"/>
    <numFmt numFmtId="167" formatCode="m/d"/>
  </numFmts>
  <fonts count="30">
    <font>
      <sz val="12.0"/>
      <color rgb="FF000000"/>
      <name val="Calibri"/>
    </font>
    <font>
      <sz val="10.0"/>
      <name val="Arial"/>
    </font>
    <font>
      <sz val="12.0"/>
      <name val="Calibri"/>
    </font>
    <font>
      <b/>
      <u/>
      <name val="Arial"/>
    </font>
    <font>
      <name val="Arial"/>
    </font>
    <font>
      <sz val="12.0"/>
      <color rgb="FF000000"/>
      <name val="Helvetica"/>
    </font>
    <font/>
    <font>
      <sz val="12.0"/>
      <color rgb="FF000000"/>
      <name val="Arial"/>
    </font>
    <font>
      <u/>
      <sz val="10.0"/>
      <color rgb="FF0000FF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sz val="10.0"/>
      <color rgb="FF00000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0.0"/>
      <name val="Arial"/>
    </font>
    <font>
      <b/>
      <u/>
      <sz val="10.0"/>
      <name val="Arial"/>
    </font>
    <font>
      <b/>
      <color rgb="FF000000"/>
      <name val="Arial"/>
    </font>
    <font>
      <sz val="11.0"/>
      <color rgb="FFF7981D"/>
      <name val="Inconsolata"/>
    </font>
    <font>
      <sz val="11.0"/>
      <color rgb="FF00000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F7D9E"/>
        <bgColor rgb="FFFF7D9E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center" vertical="bottom"/>
    </xf>
    <xf borderId="2" fillId="0" fontId="2" numFmtId="0" xfId="0" applyAlignment="1" applyBorder="1" applyFont="1">
      <alignment shrinkToFit="0" vertical="bottom" wrapText="0"/>
    </xf>
    <xf borderId="0" fillId="0" fontId="4" numFmtId="20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0" numFmtId="0" xfId="0" applyAlignment="1" applyFont="1">
      <alignment horizontal="center" readingOrder="0" vertical="bottom"/>
    </xf>
    <xf borderId="1" fillId="0" fontId="1" numFmtId="0" xfId="0" applyBorder="1" applyFont="1"/>
    <xf borderId="0" fillId="0" fontId="2" numFmtId="0" xfId="0" applyAlignment="1" applyFont="1">
      <alignment horizontal="right" vertical="bottom"/>
    </xf>
    <xf borderId="1" fillId="0" fontId="6" numFmtId="0" xfId="0" applyBorder="1" applyFont="1"/>
    <xf borderId="0" fillId="0" fontId="6" numFmtId="0" xfId="0" applyFont="1"/>
    <xf borderId="3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vertical="bottom"/>
    </xf>
    <xf borderId="3" fillId="0" fontId="1" numFmtId="0" xfId="0" applyBorder="1" applyFont="1"/>
    <xf borderId="2" fillId="0" fontId="4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Font="1"/>
    <xf borderId="1" fillId="2" fontId="4" numFmtId="0" xfId="0" applyAlignment="1" applyBorder="1" applyFill="1" applyFon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4" numFmtId="165" xfId="0" applyAlignment="1" applyBorder="1" applyFont="1" applyNumberFormat="1">
      <alignment horizontal="center" vertical="bottom"/>
    </xf>
    <xf borderId="3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vertical="bottom"/>
    </xf>
    <xf borderId="3" fillId="3" fontId="4" numFmtId="0" xfId="0" applyAlignment="1" applyBorder="1" applyFill="1" applyFont="1">
      <alignment horizontal="center" vertical="bottom"/>
    </xf>
    <xf borderId="3" fillId="4" fontId="4" numFmtId="0" xfId="0" applyAlignment="1" applyBorder="1" applyFill="1" applyFont="1">
      <alignment vertical="bottom"/>
    </xf>
    <xf borderId="0" fillId="0" fontId="10" numFmtId="0" xfId="0" applyAlignment="1" applyFont="1">
      <alignment horizontal="center"/>
    </xf>
    <xf borderId="3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bottom"/>
    </xf>
    <xf borderId="1" fillId="0" fontId="0" numFmtId="0" xfId="0" applyAlignment="1" applyBorder="1" applyFont="1">
      <alignment horizontal="center"/>
    </xf>
    <xf borderId="3" fillId="2" fontId="4" numFmtId="0" xfId="0" applyAlignment="1" applyBorder="1" applyFont="1">
      <alignment vertical="bottom"/>
    </xf>
    <xf borderId="1" fillId="0" fontId="0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vertical="bottom"/>
    </xf>
    <xf borderId="5" fillId="2" fontId="4" numFmtId="164" xfId="0" applyAlignment="1" applyBorder="1" applyFont="1" applyNumberFormat="1">
      <alignment horizontal="center" vertical="bottom"/>
    </xf>
    <xf borderId="1" fillId="0" fontId="11" numFmtId="14" xfId="0" applyAlignment="1" applyBorder="1" applyFont="1" applyNumberFormat="1">
      <alignment horizontal="center" readingOrder="0"/>
    </xf>
    <xf borderId="5" fillId="2" fontId="4" numFmtId="165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vertical="bottom"/>
    </xf>
    <xf borderId="1" fillId="0" fontId="0" numFmtId="14" xfId="0" applyAlignment="1" applyBorder="1" applyFont="1" applyNumberFormat="1">
      <alignment horizontal="center" readingOrder="0"/>
    </xf>
    <xf borderId="5" fillId="4" fontId="4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4" fillId="0" fontId="4" numFmtId="3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 vertical="bottom"/>
    </xf>
    <xf borderId="1" fillId="0" fontId="4" numFmtId="3" xfId="0" applyAlignment="1" applyBorder="1" applyFont="1" applyNumberFormat="1">
      <alignment horizontal="center" readingOrder="0" vertical="bottom"/>
    </xf>
    <xf borderId="6" fillId="0" fontId="13" numFmtId="0" xfId="0" applyAlignment="1" applyBorder="1" applyFont="1">
      <alignment horizontal="center" readingOrder="0"/>
    </xf>
    <xf borderId="6" fillId="0" fontId="14" numFmtId="0" xfId="0" applyAlignment="1" applyBorder="1" applyFont="1">
      <alignment horizontal="center"/>
    </xf>
    <xf borderId="6" fillId="0" fontId="15" numFmtId="0" xfId="0" applyAlignment="1" applyBorder="1" applyFont="1">
      <alignment horizontal="left" readingOrder="0"/>
    </xf>
    <xf borderId="7" fillId="0" fontId="0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 vertical="bottom"/>
    </xf>
    <xf borderId="8" fillId="0" fontId="0" numFmtId="0" xfId="0" applyAlignment="1" applyBorder="1" applyFont="1">
      <alignment horizontal="center"/>
    </xf>
    <xf borderId="9" fillId="0" fontId="6" numFmtId="0" xfId="0" applyAlignment="1" applyBorder="1" applyFont="1">
      <alignment horizontal="left" readingOrder="0"/>
    </xf>
    <xf borderId="4" fillId="0" fontId="0" numFmtId="14" xfId="0" applyAlignment="1" applyBorder="1" applyFont="1" applyNumberFormat="1">
      <alignment horizontal="center" vertical="bottom"/>
    </xf>
    <xf borderId="10" fillId="0" fontId="0" numFmtId="0" xfId="0" applyAlignment="1" applyBorder="1" applyFont="1">
      <alignment horizontal="center"/>
    </xf>
    <xf borderId="11" fillId="0" fontId="6" numFmtId="0" xfId="0" applyAlignment="1" applyBorder="1" applyFont="1">
      <alignment horizontal="left"/>
    </xf>
    <xf borderId="1" fillId="0" fontId="6" numFmtId="0" xfId="0" applyAlignment="1" applyBorder="1" applyFont="1">
      <alignment readingOrder="0"/>
    </xf>
    <xf borderId="12" fillId="0" fontId="0" numFmtId="0" xfId="0" applyAlignment="1" applyBorder="1" applyFont="1">
      <alignment horizontal="center" readingOrder="0"/>
    </xf>
    <xf borderId="1" fillId="0" fontId="6" numFmtId="164" xfId="0" applyAlignment="1" applyBorder="1" applyFont="1" applyNumberFormat="1">
      <alignment readingOrder="0"/>
    </xf>
    <xf borderId="13" fillId="0" fontId="0" numFmtId="0" xfId="0" applyAlignment="1" applyBorder="1" applyFont="1">
      <alignment horizontal="center"/>
    </xf>
    <xf borderId="1" fillId="0" fontId="6" numFmtId="165" xfId="0" applyAlignment="1" applyBorder="1" applyFont="1" applyNumberFormat="1">
      <alignment readingOrder="0"/>
    </xf>
    <xf borderId="14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4" fillId="0" fontId="0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/>
    </xf>
    <xf borderId="1" fillId="0" fontId="0" numFmtId="0" xfId="0" applyAlignment="1" applyBorder="1" applyFont="1">
      <alignment horizontal="left"/>
    </xf>
    <xf borderId="6" fillId="0" fontId="6" numFmtId="0" xfId="0" applyAlignment="1" applyBorder="1" applyFont="1">
      <alignment horizontal="center"/>
    </xf>
    <xf borderId="6" fillId="0" fontId="0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left"/>
    </xf>
    <xf borderId="7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/>
    </xf>
    <xf borderId="9" fillId="0" fontId="0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/>
    </xf>
    <xf borderId="11" fillId="0" fontId="0" numFmtId="0" xfId="0" applyAlignment="1" applyBorder="1" applyFont="1">
      <alignment horizontal="left"/>
    </xf>
    <xf borderId="12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/>
    </xf>
    <xf borderId="14" fillId="0" fontId="0" numFmtId="0" xfId="0" applyAlignment="1" applyBorder="1" applyFont="1">
      <alignment horizontal="left"/>
    </xf>
    <xf borderId="6" fillId="0" fontId="6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left" readingOrder="0"/>
    </xf>
    <xf borderId="7" fillId="0" fontId="6" numFmtId="0" xfId="0" applyAlignment="1" applyBorder="1" applyFont="1">
      <alignment horizontal="center"/>
    </xf>
    <xf borderId="7" fillId="0" fontId="0" numFmtId="0" xfId="0" applyAlignment="1" applyBorder="1" applyFont="1">
      <alignment horizontal="left"/>
    </xf>
    <xf borderId="0" fillId="0" fontId="0" numFmtId="0" xfId="0" applyFont="1"/>
    <xf borderId="6" fillId="0" fontId="16" numFmtId="0" xfId="0" applyAlignment="1" applyBorder="1" applyFont="1">
      <alignment horizontal="center" shrinkToFit="0" wrapText="1"/>
    </xf>
    <xf borderId="15" fillId="0" fontId="16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left"/>
    </xf>
    <xf borderId="0" fillId="0" fontId="16" numFmtId="0" xfId="0" applyAlignment="1" applyFont="1">
      <alignment horizontal="center" shrinkToFit="0" wrapText="1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8" fillId="0" fontId="0" numFmtId="0" xfId="0" applyAlignment="1" applyBorder="1" applyFont="1">
      <alignment horizontal="center" readingOrder="0"/>
    </xf>
    <xf borderId="10" fillId="0" fontId="0" numFmtId="0" xfId="0" applyAlignment="1" applyBorder="1" applyFont="1">
      <alignment horizontal="center" readingOrder="0"/>
    </xf>
    <xf borderId="13" fillId="0" fontId="0" numFmtId="0" xfId="0" applyAlignment="1" applyBorder="1" applyFont="1">
      <alignment horizontal="center" readingOrder="0"/>
    </xf>
    <xf borderId="14" fillId="0" fontId="0" numFmtId="0" xfId="0" applyAlignment="1" applyBorder="1" applyFont="1">
      <alignment horizontal="left" readingOrder="0"/>
    </xf>
    <xf borderId="4" fillId="0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/>
    </xf>
    <xf borderId="6" fillId="0" fontId="0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0" fillId="0" fontId="0" numFmtId="16" xfId="0" applyFont="1" applyNumberFormat="1"/>
    <xf borderId="0" fillId="0" fontId="7" numFmtId="0" xfId="0" applyFont="1"/>
    <xf borderId="1" fillId="0" fontId="6" numFmtId="4" xfId="0" applyBorder="1" applyFont="1" applyNumberFormat="1"/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0" numFmtId="11" xfId="0" applyAlignment="1" applyBorder="1" applyFont="1" applyNumberForma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11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0" numFmtId="4" xfId="0" applyAlignment="1" applyBorder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1" fillId="0" fontId="0" numFmtId="16" xfId="0" applyBorder="1" applyFont="1" applyNumberFormat="1"/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Border="1" applyFont="1"/>
    <xf borderId="0" fillId="0" fontId="0" numFmtId="14" xfId="0" applyFont="1" applyNumberFormat="1"/>
    <xf borderId="0" fillId="0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readingOrder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6" numFmtId="166" xfId="0" applyAlignment="1" applyFont="1" applyNumberFormat="1">
      <alignment readingOrder="0"/>
    </xf>
    <xf borderId="1" fillId="0" fontId="0" numFmtId="0" xfId="0" applyAlignment="1" applyBorder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11" numFmtId="0" xfId="0" applyFont="1"/>
    <xf borderId="0" fillId="0" fontId="0" numFmtId="165" xfId="0" applyAlignment="1" applyFont="1" applyNumberFormat="1">
      <alignment readingOrder="0" shrinkToFit="0" vertical="bottom" wrapText="0"/>
    </xf>
    <xf borderId="0" fillId="0" fontId="0" numFmtId="11" xfId="0" applyFont="1" applyNumberFormat="1"/>
    <xf borderId="0" fillId="0" fontId="0" numFmtId="11" xfId="0" applyAlignment="1" applyFont="1" applyNumberFormat="1">
      <alignment horizontal="right" readingOrder="0" shrinkToFit="0" vertical="bottom" wrapText="0"/>
    </xf>
    <xf borderId="6" fillId="0" fontId="6" numFmtId="0" xfId="0" applyAlignment="1" applyBorder="1" applyFont="1">
      <alignment readingOrder="0"/>
    </xf>
    <xf borderId="7" fillId="0" fontId="6" numFmtId="0" xfId="0" applyBorder="1" applyFont="1"/>
    <xf borderId="16" fillId="0" fontId="0" numFmtId="16" xfId="0" applyBorder="1" applyFont="1" applyNumberFormat="1"/>
    <xf borderId="17" fillId="0" fontId="0" numFmtId="16" xfId="0" applyBorder="1" applyFont="1" applyNumberFormat="1"/>
    <xf borderId="9" fillId="0" fontId="6" numFmtId="0" xfId="0" applyBorder="1" applyFont="1"/>
    <xf borderId="11" fillId="0" fontId="6" numFmtId="0" xfId="0" applyBorder="1" applyFont="1"/>
    <xf borderId="16" fillId="0" fontId="0" numFmtId="0" xfId="0" applyBorder="1" applyFont="1"/>
    <xf borderId="17" fillId="0" fontId="0" numFmtId="0" xfId="0" applyBorder="1" applyFont="1"/>
    <xf borderId="16" fillId="0" fontId="0" numFmtId="0" xfId="0" applyAlignment="1" applyBorder="1" applyFont="1">
      <alignment readingOrder="0"/>
    </xf>
    <xf borderId="17" fillId="0" fontId="0" numFmtId="167" xfId="0" applyAlignment="1" applyBorder="1" applyFont="1" applyNumberFormat="1">
      <alignment readingOrder="0"/>
    </xf>
    <xf borderId="0" fillId="0" fontId="6" numFmtId="4" xfId="0" applyFont="1" applyNumberFormat="1"/>
    <xf borderId="12" fillId="0" fontId="6" numFmtId="0" xfId="0" applyBorder="1" applyFont="1"/>
    <xf borderId="14" fillId="0" fontId="6" numFmtId="0" xfId="0" applyBorder="1" applyFont="1"/>
    <xf borderId="4" fillId="0" fontId="6" numFmtId="0" xfId="0" applyBorder="1" applyFont="1"/>
    <xf borderId="18" fillId="0" fontId="16" numFmtId="0" xfId="0" applyAlignment="1" applyBorder="1" applyFont="1">
      <alignment horizontal="center" shrinkToFit="0" wrapText="1"/>
    </xf>
    <xf borderId="18" fillId="0" fontId="17" numFmtId="0" xfId="0" applyAlignment="1" applyBorder="1" applyFont="1">
      <alignment horizontal="center"/>
    </xf>
    <xf borderId="19" fillId="5" fontId="0" numFmtId="0" xfId="0" applyBorder="1" applyFill="1" applyFont="1"/>
    <xf borderId="19" fillId="0" fontId="0" numFmtId="14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/>
    </xf>
    <xf borderId="19" fillId="5" fontId="0" numFmtId="0" xfId="0" applyAlignment="1" applyBorder="1" applyFont="1">
      <alignment horizontal="center"/>
    </xf>
    <xf borderId="0" fillId="0" fontId="0" numFmtId="2" xfId="0" applyAlignment="1" applyFont="1" applyNumberFormat="1">
      <alignment horizontal="center"/>
    </xf>
    <xf borderId="19" fillId="5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/>
    </xf>
    <xf borderId="7" fillId="5" fontId="0" numFmtId="11" xfId="0" applyBorder="1" applyFont="1" applyNumberFormat="1"/>
    <xf borderId="0" fillId="0" fontId="0" numFmtId="2" xfId="0" applyAlignment="1" applyFont="1" applyNumberFormat="1">
      <alignment readingOrder="0"/>
    </xf>
    <xf borderId="20" fillId="5" fontId="0" numFmtId="0" xfId="0" applyBorder="1" applyFont="1"/>
    <xf borderId="20" fillId="5" fontId="0" numFmtId="11" xfId="0" applyBorder="1" applyFont="1" applyNumberFormat="1"/>
    <xf borderId="21" fillId="0" fontId="0" numFmtId="0" xfId="0" applyBorder="1" applyFont="1"/>
    <xf borderId="1" fillId="0" fontId="0" numFmtId="11" xfId="0" applyBorder="1" applyFont="1" applyNumberFormat="1"/>
    <xf borderId="1" fillId="5" fontId="0" numFmtId="0" xfId="0" applyAlignment="1" applyBorder="1" applyFont="1">
      <alignment readingOrder="0"/>
    </xf>
    <xf borderId="1" fillId="5" fontId="0" numFmtId="0" xfId="0" applyBorder="1" applyFont="1"/>
    <xf borderId="1" fillId="0" fontId="0" numFmtId="14" xfId="0" applyBorder="1" applyFont="1" applyNumberFormat="1"/>
    <xf borderId="0" fillId="0" fontId="18" numFmtId="0" xfId="0" applyFont="1"/>
    <xf borderId="0" fillId="0" fontId="1" numFmtId="16" xfId="0" applyAlignment="1" applyFont="1" applyNumberFormat="1">
      <alignment readingOrder="0"/>
    </xf>
    <xf borderId="2" fillId="0" fontId="4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horizontal="left"/>
    </xf>
    <xf borderId="22" fillId="0" fontId="20" numFmtId="0" xfId="0" applyAlignment="1" applyBorder="1" applyFont="1">
      <alignment vertical="bottom"/>
    </xf>
    <xf borderId="0" fillId="5" fontId="21" numFmtId="2" xfId="0" applyFont="1" applyNumberFormat="1"/>
    <xf borderId="0" fillId="0" fontId="6" numFmtId="0" xfId="0" applyAlignment="1" applyFont="1">
      <alignment horizontal="left"/>
    </xf>
    <xf borderId="1" fillId="0" fontId="4" numFmtId="0" xfId="0" applyAlignment="1" applyBorder="1" applyFont="1">
      <alignment vertical="bottom"/>
    </xf>
    <xf borderId="0" fillId="5" fontId="21" numFmtId="14" xfId="0" applyFont="1" applyNumberFormat="1"/>
    <xf borderId="1" fillId="0" fontId="4" numFmtId="165" xfId="0" applyAlignment="1" applyBorder="1" applyFont="1" applyNumberFormat="1">
      <alignment vertical="bottom"/>
    </xf>
    <xf borderId="1" fillId="0" fontId="4" numFmtId="165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22" numFmtId="0" xfId="0" applyAlignment="1" applyBorder="1" applyFont="1">
      <alignment vertical="bottom"/>
    </xf>
    <xf borderId="1" fillId="3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14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0" fontId="2" numFmtId="165" xfId="0" applyAlignment="1" applyBorder="1" applyFont="1" applyNumberForma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2" xfId="0" applyAlignment="1" applyFont="1" applyNumberFormat="1">
      <alignment horizontal="left"/>
    </xf>
    <xf borderId="0" fillId="0" fontId="0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2" xfId="0" applyAlignment="1" applyFont="1" applyNumberFormat="1">
      <alignment vertical="bottom"/>
    </xf>
    <xf borderId="0" fillId="0" fontId="24" numFmtId="0" xfId="0" applyAlignment="1" applyFont="1">
      <alignment horizontal="left"/>
    </xf>
    <xf borderId="2" fillId="0" fontId="2" numFmtId="0" xfId="0" applyAlignment="1" applyBorder="1" applyFont="1">
      <alignment readingOrder="0" shrinkToFit="0" vertical="bottom" wrapText="0"/>
    </xf>
    <xf borderId="0" fillId="0" fontId="2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1" fillId="0" fontId="0" numFmtId="11" xfId="0" applyAlignment="1" applyBorder="1" applyFont="1" applyNumberFormat="1">
      <alignment readingOrder="0"/>
    </xf>
    <xf borderId="0" fillId="0" fontId="26" numFmtId="49" xfId="0" applyAlignment="1" applyFont="1" applyNumberFormat="1">
      <alignment vertical="bottom"/>
    </xf>
    <xf borderId="0" fillId="0" fontId="0" numFmtId="2" xfId="0" applyFont="1" applyNumberFormat="1"/>
    <xf borderId="0" fillId="0" fontId="27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8" numFmtId="0" xfId="0" applyAlignment="1" applyFont="1">
      <alignment horizontal="left" readingOrder="0"/>
    </xf>
    <xf borderId="1" fillId="0" fontId="6" numFmtId="0" xfId="0" applyAlignment="1" applyBorder="1" applyFont="1">
      <alignment horizontal="left"/>
    </xf>
    <xf borderId="1" fillId="0" fontId="0" numFmtId="164" xfId="0" applyBorder="1" applyFont="1" applyNumberFormat="1"/>
    <xf borderId="1" fillId="0" fontId="0" numFmtId="165" xfId="0" applyBorder="1" applyFont="1" applyNumberFormat="1"/>
    <xf borderId="1" fillId="0" fontId="29" numFmtId="11" xfId="0" applyAlignment="1" applyBorder="1" applyFont="1" applyNumberFormat="1">
      <alignment readingOrder="0"/>
    </xf>
    <xf borderId="1" fillId="0" fontId="29" numFmtId="0" xfId="0" applyAlignment="1" applyBorder="1" applyFont="1">
      <alignment readingOrder="0"/>
    </xf>
    <xf borderId="11" fillId="0" fontId="6" numFmtId="0" xfId="0" applyAlignment="1" applyBorder="1" applyFont="1">
      <alignment horizontal="left" readingOrder="0"/>
    </xf>
    <xf borderId="14" fillId="0" fontId="6" numFmtId="0" xfId="0" applyAlignment="1" applyBorder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44"/>
    <col customWidth="1" min="3" max="3" width="10.56"/>
    <col customWidth="1" min="4" max="4" width="5.67"/>
    <col customWidth="1" min="5" max="26" width="10.56"/>
  </cols>
  <sheetData>
    <row r="1" ht="15.75" customHeight="1">
      <c r="A1" s="3" t="s">
        <v>1</v>
      </c>
      <c r="B1" s="5" t="s">
        <v>9</v>
      </c>
      <c r="C1" s="5" t="s">
        <v>12</v>
      </c>
      <c r="D1" s="5" t="s">
        <v>13</v>
      </c>
    </row>
    <row r="2" ht="15.75" customHeight="1">
      <c r="A2" s="7"/>
      <c r="B2" s="3" t="s">
        <v>15</v>
      </c>
      <c r="C2" s="9" t="s">
        <v>16</v>
      </c>
      <c r="D2" s="11" t="s">
        <v>17</v>
      </c>
    </row>
    <row r="3" ht="15.75" customHeight="1">
      <c r="A3" s="3"/>
      <c r="B3" s="3" t="s">
        <v>19</v>
      </c>
      <c r="C3" s="13" t="s">
        <v>20</v>
      </c>
      <c r="D3" s="15">
        <v>-1.0</v>
      </c>
    </row>
    <row r="4" ht="15.75" customHeight="1">
      <c r="A4" s="3"/>
      <c r="B4" s="8" t="s">
        <v>22</v>
      </c>
      <c r="C4" s="13" t="s">
        <v>23</v>
      </c>
      <c r="D4" s="15">
        <v>-2.0</v>
      </c>
    </row>
    <row r="5" ht="15.75" customHeight="1">
      <c r="A5" s="3"/>
      <c r="B5" s="8" t="s">
        <v>24</v>
      </c>
      <c r="C5" s="13" t="s">
        <v>25</v>
      </c>
      <c r="D5" s="15">
        <v>-3.0</v>
      </c>
    </row>
    <row r="6" ht="15.75" customHeight="1">
      <c r="A6" s="3"/>
      <c r="B6" s="8" t="s">
        <v>26</v>
      </c>
      <c r="C6" s="13" t="s">
        <v>27</v>
      </c>
      <c r="D6" s="17">
        <v>-4.0</v>
      </c>
    </row>
    <row r="7" ht="15.75" customHeight="1">
      <c r="A7" s="3"/>
      <c r="B7" s="8" t="s">
        <v>28</v>
      </c>
      <c r="C7" s="13" t="s">
        <v>29</v>
      </c>
      <c r="D7" s="17">
        <v>-5.0</v>
      </c>
    </row>
    <row r="8" ht="15.75" customHeight="1">
      <c r="A8" s="3"/>
      <c r="B8" s="3" t="s">
        <v>30</v>
      </c>
      <c r="C8" s="13" t="s">
        <v>31</v>
      </c>
      <c r="D8" s="17">
        <v>-6.0</v>
      </c>
    </row>
    <row r="9" ht="15.75" customHeight="1">
      <c r="A9" s="3"/>
      <c r="B9" s="19" t="s">
        <v>32</v>
      </c>
      <c r="C9" s="21"/>
      <c r="D9" s="3"/>
    </row>
    <row r="10" ht="15.75" customHeight="1">
      <c r="A10" s="3"/>
      <c r="B10" s="12" t="s">
        <v>34</v>
      </c>
      <c r="C10" s="23"/>
      <c r="D10" s="6"/>
    </row>
    <row r="11" ht="15.75" customHeight="1">
      <c r="A11" s="3"/>
      <c r="B11" s="3"/>
      <c r="C11" s="21"/>
      <c r="D11" s="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67"/>
    <col customWidth="1" min="6" max="25" width="10.56"/>
  </cols>
  <sheetData>
    <row r="1" ht="15.75" customHeight="1">
      <c r="A1" s="173" t="s">
        <v>154</v>
      </c>
      <c r="B1" s="173" t="s">
        <v>155</v>
      </c>
      <c r="C1" s="173" t="s">
        <v>156</v>
      </c>
      <c r="D1" s="173" t="s">
        <v>157</v>
      </c>
      <c r="E1" s="175" t="s">
        <v>158</v>
      </c>
      <c r="F1" s="173" t="s">
        <v>159</v>
      </c>
      <c r="G1" s="173" t="s">
        <v>160</v>
      </c>
      <c r="H1" s="119" t="s">
        <v>161</v>
      </c>
      <c r="I1" s="45"/>
      <c r="J1" s="45"/>
      <c r="K1" s="45"/>
      <c r="L1" s="45"/>
      <c r="M1" s="117"/>
      <c r="N1" s="117"/>
      <c r="O1" s="117"/>
      <c r="P1" s="117"/>
      <c r="Q1" s="117"/>
      <c r="R1" s="117"/>
    </row>
    <row r="2" ht="15.75" customHeight="1">
      <c r="A2" s="50" t="s">
        <v>16</v>
      </c>
      <c r="B2" s="177" t="str">
        <f>'C. diff CFUs'!C2</f>
        <v>NT_11_0</v>
      </c>
      <c r="C2" s="48">
        <f>'Daily Weight '!A2</f>
        <v>-9</v>
      </c>
      <c r="D2" s="143">
        <f>'Daily Weight '!C2</f>
        <v>29.9</v>
      </c>
      <c r="E2" s="179" t="s">
        <v>108</v>
      </c>
      <c r="F2" s="118" t="s">
        <v>162</v>
      </c>
      <c r="G2" s="144">
        <f>'C. diff CFUs'!B2 + C2</f>
        <v>43844</v>
      </c>
      <c r="H2" s="118" t="s">
        <v>15</v>
      </c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ht="15.75" customHeight="1">
      <c r="A3" s="50" t="s">
        <v>16</v>
      </c>
      <c r="B3" s="177" t="str">
        <f>'C. diff CFUs'!C3</f>
        <v>NT_11_R</v>
      </c>
      <c r="C3" s="48">
        <f>'Daily Weight '!A3</f>
        <v>-9</v>
      </c>
      <c r="D3" s="143">
        <f>'Daily Weight '!C3</f>
        <v>30.5</v>
      </c>
      <c r="E3" s="179" t="s">
        <v>108</v>
      </c>
      <c r="F3" s="118" t="s">
        <v>162</v>
      </c>
      <c r="G3" s="144">
        <f>'C. diff CFUs'!B3 + C3</f>
        <v>43844</v>
      </c>
      <c r="H3" s="118" t="s">
        <v>15</v>
      </c>
    </row>
    <row r="4" ht="15.75" customHeight="1">
      <c r="A4" s="50">
        <v>-6.0</v>
      </c>
      <c r="B4" s="177" t="str">
        <f>'C. diff CFUs'!C4</f>
        <v>-6_11_0</v>
      </c>
      <c r="C4" s="48">
        <f>'Daily Weight '!A4</f>
        <v>-9</v>
      </c>
      <c r="D4" s="143">
        <f>'Daily Weight '!C4</f>
        <v>23.3</v>
      </c>
      <c r="E4" s="179" t="s">
        <v>108</v>
      </c>
      <c r="F4" s="118" t="s">
        <v>162</v>
      </c>
      <c r="G4" s="144">
        <f>'C. diff CFUs'!B4 + C4</f>
        <v>43844</v>
      </c>
      <c r="H4" s="36" t="s">
        <v>30</v>
      </c>
    </row>
    <row r="5" ht="15.75" customHeight="1">
      <c r="A5" s="50">
        <v>-6.0</v>
      </c>
      <c r="B5" s="177" t="str">
        <f>'C. diff CFUs'!C5</f>
        <v>-6_11_R</v>
      </c>
      <c r="C5" s="48">
        <f>'Daily Weight '!A5</f>
        <v>-9</v>
      </c>
      <c r="D5" s="143">
        <f>'Daily Weight '!C5</f>
        <v>24</v>
      </c>
      <c r="E5" s="179" t="s">
        <v>108</v>
      </c>
      <c r="F5" s="118" t="s">
        <v>162</v>
      </c>
      <c r="G5" s="144">
        <f>'C. diff CFUs'!B5 + C5</f>
        <v>43844</v>
      </c>
      <c r="H5" s="36" t="s">
        <v>30</v>
      </c>
    </row>
    <row r="6" ht="15.75" customHeight="1">
      <c r="A6" s="50">
        <v>-5.0</v>
      </c>
      <c r="B6" s="177" t="str">
        <f>'C. diff CFUs'!C6</f>
        <v>-5_11_20</v>
      </c>
      <c r="C6" s="48">
        <f>'Daily Weight '!A6</f>
        <v>-9</v>
      </c>
      <c r="D6" s="143">
        <f>'Daily Weight '!C6</f>
        <v>28</v>
      </c>
      <c r="E6" s="179" t="s">
        <v>108</v>
      </c>
      <c r="F6" s="118" t="s">
        <v>162</v>
      </c>
      <c r="G6" s="144">
        <f>'C. diff CFUs'!B6 + C6</f>
        <v>43844</v>
      </c>
      <c r="H6" s="36" t="s">
        <v>28</v>
      </c>
    </row>
    <row r="7" ht="15.75" customHeight="1">
      <c r="A7" s="50">
        <v>-5.0</v>
      </c>
      <c r="B7" s="177" t="str">
        <f>'C. diff CFUs'!C7</f>
        <v>-5_11_2R</v>
      </c>
      <c r="C7" s="48">
        <f>'Daily Weight '!A7</f>
        <v>-9</v>
      </c>
      <c r="D7" s="143">
        <f>'Daily Weight '!C7</f>
        <v>29.5</v>
      </c>
      <c r="E7" s="179" t="s">
        <v>108</v>
      </c>
      <c r="F7" s="118" t="s">
        <v>162</v>
      </c>
      <c r="G7" s="144">
        <f>'C. diff CFUs'!B7 + C7</f>
        <v>43844</v>
      </c>
      <c r="H7" s="36" t="s">
        <v>28</v>
      </c>
    </row>
    <row r="8" ht="15.75" customHeight="1">
      <c r="A8" s="50">
        <v>-4.0</v>
      </c>
      <c r="B8" s="177" t="str">
        <f>'C. diff CFUs'!C8</f>
        <v>-4_11_0</v>
      </c>
      <c r="C8" s="48">
        <f>'Daily Weight '!A8</f>
        <v>-9</v>
      </c>
      <c r="D8" s="143">
        <f>'Daily Weight '!C8</f>
        <v>28.8</v>
      </c>
      <c r="E8" s="179" t="s">
        <v>108</v>
      </c>
      <c r="F8" s="118" t="s">
        <v>162</v>
      </c>
      <c r="G8" s="144">
        <f>'C. diff CFUs'!B8 + C8</f>
        <v>43844</v>
      </c>
      <c r="H8" s="36" t="s">
        <v>26</v>
      </c>
    </row>
    <row r="9" ht="15.75" customHeight="1">
      <c r="A9" s="50">
        <v>-4.0</v>
      </c>
      <c r="B9" s="177" t="str">
        <f>'C. diff CFUs'!C9</f>
        <v>-4_11_L</v>
      </c>
      <c r="C9" s="48">
        <f>'Daily Weight '!A9</f>
        <v>-9</v>
      </c>
      <c r="D9" s="143">
        <f>'Daily Weight '!C9</f>
        <v>26</v>
      </c>
      <c r="E9" s="179" t="s">
        <v>108</v>
      </c>
      <c r="F9" s="118" t="s">
        <v>162</v>
      </c>
      <c r="G9" s="144">
        <f>'C. diff CFUs'!B9 + C9</f>
        <v>43844</v>
      </c>
      <c r="H9" s="36" t="s">
        <v>26</v>
      </c>
    </row>
    <row r="10" ht="15.75" customHeight="1">
      <c r="A10" s="50">
        <v>-4.0</v>
      </c>
      <c r="B10" s="177" t="str">
        <f>'C. diff CFUs'!C10</f>
        <v>-4_11_R</v>
      </c>
      <c r="C10" s="48">
        <f>'Daily Weight '!A10</f>
        <v>-9</v>
      </c>
      <c r="D10" s="143">
        <f>'Daily Weight '!C10</f>
        <v>24.2</v>
      </c>
      <c r="E10" s="179" t="s">
        <v>108</v>
      </c>
      <c r="F10" s="118" t="s">
        <v>162</v>
      </c>
      <c r="G10" s="144">
        <f>'C. diff CFUs'!B10 + C10</f>
        <v>43844</v>
      </c>
      <c r="H10" s="36" t="s">
        <v>26</v>
      </c>
    </row>
    <row r="11" ht="15.75" customHeight="1">
      <c r="A11" s="50">
        <v>-3.0</v>
      </c>
      <c r="B11" s="177" t="str">
        <f>'C. diff CFUs'!C11</f>
        <v>-3_11_30</v>
      </c>
      <c r="C11" s="48">
        <f>'Daily Weight '!A11</f>
        <v>-9</v>
      </c>
      <c r="D11" s="143">
        <f>'Daily Weight '!C11</f>
        <v>26.3</v>
      </c>
      <c r="E11" s="179" t="s">
        <v>108</v>
      </c>
      <c r="F11" s="118" t="s">
        <v>162</v>
      </c>
      <c r="G11" s="144">
        <f>'C. diff CFUs'!B11 + C11</f>
        <v>43844</v>
      </c>
      <c r="H11" s="36" t="s">
        <v>24</v>
      </c>
    </row>
    <row r="12" ht="15.75" customHeight="1">
      <c r="A12" s="50">
        <v>-3.0</v>
      </c>
      <c r="B12" s="177" t="str">
        <f>'C. diff CFUs'!C12</f>
        <v>-3_11_3L</v>
      </c>
      <c r="C12" s="48">
        <f>'Daily Weight '!A12</f>
        <v>-9</v>
      </c>
      <c r="D12" s="143">
        <f>'Daily Weight '!C12</f>
        <v>26</v>
      </c>
      <c r="E12" s="179" t="s">
        <v>108</v>
      </c>
      <c r="F12" s="118" t="s">
        <v>162</v>
      </c>
      <c r="G12" s="144">
        <f>'C. diff CFUs'!B12 + C12</f>
        <v>43844</v>
      </c>
      <c r="H12" s="36" t="s">
        <v>24</v>
      </c>
    </row>
    <row r="13" ht="15.75" customHeight="1">
      <c r="A13" s="50">
        <v>-3.0</v>
      </c>
      <c r="B13" s="177" t="str">
        <f>'C. diff CFUs'!C13</f>
        <v>-3_11_3R</v>
      </c>
      <c r="C13" s="48">
        <f>'Daily Weight '!A13</f>
        <v>-9</v>
      </c>
      <c r="D13" s="143">
        <f>'Daily Weight '!C13</f>
        <v>28.2</v>
      </c>
      <c r="E13" s="179" t="s">
        <v>108</v>
      </c>
      <c r="F13" s="118" t="s">
        <v>162</v>
      </c>
      <c r="G13" s="144">
        <f>'C. diff CFUs'!B13 + C13</f>
        <v>43844</v>
      </c>
      <c r="H13" s="36" t="s">
        <v>24</v>
      </c>
    </row>
    <row r="14" ht="15.75" customHeight="1">
      <c r="A14" s="50">
        <v>-2.0</v>
      </c>
      <c r="B14" s="177" t="str">
        <f>'C. diff CFUs'!C14</f>
        <v>-2_11_0</v>
      </c>
      <c r="C14" s="48">
        <f>'Daily Weight '!A14</f>
        <v>-9</v>
      </c>
      <c r="D14" s="143">
        <f>'Daily Weight '!C14</f>
        <v>25.1</v>
      </c>
      <c r="E14" s="179" t="s">
        <v>108</v>
      </c>
      <c r="F14" s="118" t="s">
        <v>162</v>
      </c>
      <c r="G14" s="144">
        <f>'C. diff CFUs'!B14 + C14</f>
        <v>43844</v>
      </c>
      <c r="H14" s="36" t="s">
        <v>22</v>
      </c>
    </row>
    <row r="15" ht="15.75" customHeight="1">
      <c r="A15" s="50">
        <v>-2.0</v>
      </c>
      <c r="B15" s="177" t="str">
        <f>'C. diff CFUs'!C15</f>
        <v>-2_11_R</v>
      </c>
      <c r="C15" s="48">
        <f>'Daily Weight '!A15</f>
        <v>-9</v>
      </c>
      <c r="D15" s="143">
        <f>'Daily Weight '!C15</f>
        <v>26.2</v>
      </c>
      <c r="E15" s="179" t="s">
        <v>108</v>
      </c>
      <c r="F15" s="118" t="s">
        <v>162</v>
      </c>
      <c r="G15" s="144">
        <f>'C. diff CFUs'!B15 + C15</f>
        <v>43844</v>
      </c>
      <c r="H15" s="36" t="s">
        <v>22</v>
      </c>
    </row>
    <row r="16" ht="15.75" customHeight="1">
      <c r="A16" s="50">
        <v>-1.0</v>
      </c>
      <c r="B16" s="177" t="str">
        <f>'C. diff CFUs'!C16</f>
        <v>-1_11_10</v>
      </c>
      <c r="C16" s="48">
        <f>'Daily Weight '!A16</f>
        <v>-9</v>
      </c>
      <c r="D16" s="143">
        <f>'Daily Weight '!C16</f>
        <v>29.6</v>
      </c>
      <c r="E16" s="179" t="s">
        <v>108</v>
      </c>
      <c r="F16" s="118" t="s">
        <v>162</v>
      </c>
      <c r="G16" s="144">
        <f>'C. diff CFUs'!B16 + C16</f>
        <v>43844</v>
      </c>
      <c r="H16" s="36" t="s">
        <v>19</v>
      </c>
    </row>
    <row r="17" ht="15.75" customHeight="1">
      <c r="A17" s="50">
        <v>-1.0</v>
      </c>
      <c r="B17" s="177" t="str">
        <f>'C. diff CFUs'!C17</f>
        <v>-1_11_1R</v>
      </c>
      <c r="C17" s="48">
        <f>'Daily Weight '!A17</f>
        <v>-9</v>
      </c>
      <c r="D17" s="143">
        <f>'Daily Weight '!C17</f>
        <v>30.4</v>
      </c>
      <c r="E17" s="179" t="s">
        <v>108</v>
      </c>
      <c r="F17" s="118" t="s">
        <v>162</v>
      </c>
      <c r="G17" s="144">
        <f>'C. diff CFUs'!B17 + C17</f>
        <v>43844</v>
      </c>
      <c r="H17" s="36" t="s">
        <v>19</v>
      </c>
    </row>
    <row r="18" ht="15.75" customHeight="1">
      <c r="A18" s="50" t="str">
        <f t="shared" ref="A18:A241" si="1">A2</f>
        <v>NT</v>
      </c>
      <c r="B18" s="177" t="str">
        <f>'C. diff CFUs'!C18</f>
        <v>NT_11_0</v>
      </c>
      <c r="C18" s="48">
        <f>'Daily Weight '!A18</f>
        <v>-4</v>
      </c>
      <c r="D18" s="143">
        <f>'Daily Weight '!C18</f>
        <v>28.2</v>
      </c>
      <c r="E18" s="179" t="s">
        <v>108</v>
      </c>
      <c r="F18" s="118" t="s">
        <v>162</v>
      </c>
      <c r="G18" s="144">
        <f>'C. diff CFUs'!B2 + C18</f>
        <v>43849</v>
      </c>
      <c r="H18" s="118" t="str">
        <f t="shared" ref="H18:H241" si="2">H2</f>
        <v>PBS</v>
      </c>
    </row>
    <row r="19" ht="15.75" customHeight="1">
      <c r="A19" s="50" t="str">
        <f t="shared" si="1"/>
        <v>NT</v>
      </c>
      <c r="B19" s="177" t="str">
        <f>'C. diff CFUs'!C19</f>
        <v>NT_11_R</v>
      </c>
      <c r="C19" s="48">
        <f>'Daily Weight '!A19</f>
        <v>-4</v>
      </c>
      <c r="D19" s="143">
        <f>'Daily Weight '!C19</f>
        <v>29.5</v>
      </c>
      <c r="E19" s="179" t="s">
        <v>108</v>
      </c>
      <c r="F19" s="118" t="s">
        <v>162</v>
      </c>
      <c r="G19" s="144">
        <f>'C. diff CFUs'!B3 + C19</f>
        <v>43849</v>
      </c>
      <c r="H19" s="118" t="str">
        <f t="shared" si="2"/>
        <v>PBS</v>
      </c>
    </row>
    <row r="20" ht="15.75" customHeight="1">
      <c r="A20" s="50">
        <f t="shared" si="1"/>
        <v>-6</v>
      </c>
      <c r="B20" s="177" t="str">
        <f>'C. diff CFUs'!C20</f>
        <v>-6_11_0</v>
      </c>
      <c r="C20" s="48">
        <f>'Daily Weight '!A20</f>
        <v>-4</v>
      </c>
      <c r="D20" s="143">
        <f>'Daily Weight '!C20</f>
        <v>24.6</v>
      </c>
      <c r="E20" s="179" t="s">
        <v>108</v>
      </c>
      <c r="F20" s="118" t="s">
        <v>162</v>
      </c>
      <c r="G20" s="144">
        <f>'C. diff CFUs'!B4 + C20</f>
        <v>43849</v>
      </c>
      <c r="H20" s="118" t="str">
        <f t="shared" si="2"/>
        <v>Stool 1:10^6</v>
      </c>
    </row>
    <row r="21" ht="15.75" customHeight="1">
      <c r="A21" s="50">
        <f t="shared" si="1"/>
        <v>-6</v>
      </c>
      <c r="B21" s="177" t="str">
        <f>'C. diff CFUs'!C21</f>
        <v>-6_11_R</v>
      </c>
      <c r="C21" s="48">
        <f>'Daily Weight '!A21</f>
        <v>-4</v>
      </c>
      <c r="D21" s="143">
        <f>'Daily Weight '!C21</f>
        <v>25.2</v>
      </c>
      <c r="E21" s="179" t="s">
        <v>108</v>
      </c>
      <c r="F21" s="118" t="s">
        <v>162</v>
      </c>
      <c r="G21" s="144">
        <f>'C. diff CFUs'!B5 + C21</f>
        <v>43849</v>
      </c>
      <c r="H21" s="118" t="str">
        <f t="shared" si="2"/>
        <v>Stool 1:10^6</v>
      </c>
    </row>
    <row r="22" ht="15.75" customHeight="1">
      <c r="A22" s="50">
        <f t="shared" si="1"/>
        <v>-5</v>
      </c>
      <c r="B22" s="177" t="str">
        <f>'C. diff CFUs'!C22</f>
        <v>-5_11_20</v>
      </c>
      <c r="C22" s="48">
        <f>'Daily Weight '!A22</f>
        <v>-4</v>
      </c>
      <c r="D22" s="143">
        <f>'Daily Weight '!C22</f>
        <v>27.8</v>
      </c>
      <c r="E22" s="179" t="s">
        <v>108</v>
      </c>
      <c r="F22" s="118" t="s">
        <v>162</v>
      </c>
      <c r="G22" s="144">
        <f>'C. diff CFUs'!B6 + C22</f>
        <v>43849</v>
      </c>
      <c r="H22" s="118" t="str">
        <f t="shared" si="2"/>
        <v>Stool 1:10^5</v>
      </c>
    </row>
    <row r="23" ht="15.75" customHeight="1">
      <c r="A23" s="50">
        <f t="shared" si="1"/>
        <v>-5</v>
      </c>
      <c r="B23" s="177" t="str">
        <f>'C. diff CFUs'!C23</f>
        <v>-5_11_2R</v>
      </c>
      <c r="C23" s="48">
        <f>'Daily Weight '!A23</f>
        <v>-4</v>
      </c>
      <c r="D23" s="143">
        <f>'Daily Weight '!C23</f>
        <v>29.9</v>
      </c>
      <c r="E23" s="179" t="s">
        <v>108</v>
      </c>
      <c r="F23" s="118" t="s">
        <v>162</v>
      </c>
      <c r="G23" s="144">
        <f>'C. diff CFUs'!B7 + C23</f>
        <v>43849</v>
      </c>
      <c r="H23" s="118" t="str">
        <f t="shared" si="2"/>
        <v>Stool 1:10^5</v>
      </c>
    </row>
    <row r="24" ht="15.75" customHeight="1">
      <c r="A24" s="50">
        <f t="shared" si="1"/>
        <v>-4</v>
      </c>
      <c r="B24" s="177" t="str">
        <f>'C. diff CFUs'!C24</f>
        <v>-4_11_0</v>
      </c>
      <c r="C24" s="48">
        <f>'Daily Weight '!A24</f>
        <v>-4</v>
      </c>
      <c r="D24" s="143">
        <f>'Daily Weight '!C24</f>
        <v>28.7</v>
      </c>
      <c r="E24" s="179" t="s">
        <v>108</v>
      </c>
      <c r="F24" s="118" t="s">
        <v>162</v>
      </c>
      <c r="G24" s="144">
        <f>'C. diff CFUs'!B8 + C24</f>
        <v>43849</v>
      </c>
      <c r="H24" s="118" t="str">
        <f t="shared" si="2"/>
        <v>Stool 1:10^4</v>
      </c>
    </row>
    <row r="25" ht="15.75" customHeight="1">
      <c r="A25" s="50">
        <f t="shared" si="1"/>
        <v>-4</v>
      </c>
      <c r="B25" s="177" t="str">
        <f>'C. diff CFUs'!C25</f>
        <v>-4_11_L</v>
      </c>
      <c r="C25" s="48">
        <f>'Daily Weight '!A25</f>
        <v>-4</v>
      </c>
      <c r="D25" s="143">
        <f>'Daily Weight '!C25</f>
        <v>26.7</v>
      </c>
      <c r="E25" s="179" t="s">
        <v>108</v>
      </c>
      <c r="F25" s="118" t="s">
        <v>162</v>
      </c>
      <c r="G25" s="144">
        <f>'C. diff CFUs'!B9 + C25</f>
        <v>43849</v>
      </c>
      <c r="H25" s="118" t="str">
        <f t="shared" si="2"/>
        <v>Stool 1:10^4</v>
      </c>
    </row>
    <row r="26" ht="15.75" customHeight="1">
      <c r="A26" s="50">
        <f t="shared" si="1"/>
        <v>-4</v>
      </c>
      <c r="B26" s="177" t="str">
        <f>'C. diff CFUs'!C26</f>
        <v>-4_11_R</v>
      </c>
      <c r="C26" s="48">
        <f>'Daily Weight '!A26</f>
        <v>-4</v>
      </c>
      <c r="D26" s="143">
        <f>'Daily Weight '!C26</f>
        <v>23.7</v>
      </c>
      <c r="E26" s="179" t="s">
        <v>108</v>
      </c>
      <c r="F26" s="118" t="s">
        <v>162</v>
      </c>
      <c r="G26" s="144">
        <f>'C. diff CFUs'!B10 + C26</f>
        <v>43849</v>
      </c>
      <c r="H26" s="118" t="str">
        <f t="shared" si="2"/>
        <v>Stool 1:10^4</v>
      </c>
    </row>
    <row r="27" ht="15.75" customHeight="1">
      <c r="A27" s="50">
        <f t="shared" si="1"/>
        <v>-3</v>
      </c>
      <c r="B27" s="177" t="str">
        <f>'C. diff CFUs'!C27</f>
        <v>-3_11_30</v>
      </c>
      <c r="C27" s="48">
        <f>'Daily Weight '!A27</f>
        <v>-4</v>
      </c>
      <c r="D27" s="143">
        <f>'Daily Weight '!C27</f>
        <v>26.2</v>
      </c>
      <c r="E27" s="179" t="s">
        <v>108</v>
      </c>
      <c r="F27" s="118" t="s">
        <v>162</v>
      </c>
      <c r="G27" s="144">
        <f>'C. diff CFUs'!B11 + C27</f>
        <v>43849</v>
      </c>
      <c r="H27" s="118" t="str">
        <f t="shared" si="2"/>
        <v>Stool 1:10^3</v>
      </c>
    </row>
    <row r="28" ht="15.75" customHeight="1">
      <c r="A28" s="50">
        <f t="shared" si="1"/>
        <v>-3</v>
      </c>
      <c r="B28" s="177" t="str">
        <f>'C. diff CFUs'!C28</f>
        <v>-3_11_3L</v>
      </c>
      <c r="C28" s="48">
        <f>'Daily Weight '!A28</f>
        <v>-4</v>
      </c>
      <c r="D28" s="143">
        <f>'Daily Weight '!C28</f>
        <v>25.8</v>
      </c>
      <c r="E28" s="179" t="s">
        <v>108</v>
      </c>
      <c r="F28" s="118" t="s">
        <v>162</v>
      </c>
      <c r="G28" s="144">
        <f>'C. diff CFUs'!B12 + C28</f>
        <v>43849</v>
      </c>
      <c r="H28" s="118" t="str">
        <f t="shared" si="2"/>
        <v>Stool 1:10^3</v>
      </c>
    </row>
    <row r="29" ht="15.75" customHeight="1">
      <c r="A29" s="50">
        <f t="shared" si="1"/>
        <v>-3</v>
      </c>
      <c r="B29" s="177" t="str">
        <f>'C. diff CFUs'!C29</f>
        <v>-3_11_3R</v>
      </c>
      <c r="C29" s="48">
        <f>'Daily Weight '!A29</f>
        <v>-4</v>
      </c>
      <c r="D29" s="143">
        <f>'Daily Weight '!C29</f>
        <v>28.1</v>
      </c>
      <c r="E29" s="179" t="s">
        <v>108</v>
      </c>
      <c r="F29" s="118" t="s">
        <v>162</v>
      </c>
      <c r="G29" s="144">
        <f>'C. diff CFUs'!B13 + C29</f>
        <v>43849</v>
      </c>
      <c r="H29" s="118" t="str">
        <f t="shared" si="2"/>
        <v>Stool 1:10^3</v>
      </c>
    </row>
    <row r="30" ht="15.75" customHeight="1">
      <c r="A30" s="50">
        <f t="shared" si="1"/>
        <v>-2</v>
      </c>
      <c r="B30" s="177" t="str">
        <f>'C. diff CFUs'!C30</f>
        <v>-2_11_0</v>
      </c>
      <c r="C30" s="48">
        <f>'Daily Weight '!A30</f>
        <v>-4</v>
      </c>
      <c r="D30" s="143">
        <f>'Daily Weight '!C30</f>
        <v>26</v>
      </c>
      <c r="E30" s="179" t="s">
        <v>108</v>
      </c>
      <c r="F30" s="118" t="s">
        <v>162</v>
      </c>
      <c r="G30" s="144">
        <f>'C. diff CFUs'!B14 + C30</f>
        <v>43849</v>
      </c>
      <c r="H30" s="118" t="str">
        <f t="shared" si="2"/>
        <v>Stool 1:10^2</v>
      </c>
    </row>
    <row r="31" ht="15.75" customHeight="1">
      <c r="A31" s="50">
        <f t="shared" si="1"/>
        <v>-2</v>
      </c>
      <c r="B31" s="177" t="str">
        <f>'C. diff CFUs'!C31</f>
        <v>-2_11_R</v>
      </c>
      <c r="C31" s="48">
        <f>'Daily Weight '!A31</f>
        <v>-4</v>
      </c>
      <c r="D31" s="143">
        <f>'Daily Weight '!C31</f>
        <v>26.1</v>
      </c>
      <c r="E31" s="179" t="s">
        <v>108</v>
      </c>
      <c r="F31" s="118" t="s">
        <v>162</v>
      </c>
      <c r="G31" s="144">
        <f>'C. diff CFUs'!B15 + C31</f>
        <v>43849</v>
      </c>
      <c r="H31" s="118" t="str">
        <f t="shared" si="2"/>
        <v>Stool 1:10^2</v>
      </c>
    </row>
    <row r="32" ht="15.75" customHeight="1">
      <c r="A32" s="50">
        <f t="shared" si="1"/>
        <v>-1</v>
      </c>
      <c r="B32" s="177" t="str">
        <f>'C. diff CFUs'!C32</f>
        <v>-1_11_10</v>
      </c>
      <c r="C32" s="48">
        <f>'Daily Weight '!A32</f>
        <v>-4</v>
      </c>
      <c r="D32" s="143">
        <f>'Daily Weight '!C32</f>
        <v>29.8</v>
      </c>
      <c r="E32" s="179" t="s">
        <v>108</v>
      </c>
      <c r="F32" s="118" t="s">
        <v>162</v>
      </c>
      <c r="G32" s="144">
        <f>'C. diff CFUs'!B16 + C32</f>
        <v>43849</v>
      </c>
      <c r="H32" s="118" t="str">
        <f t="shared" si="2"/>
        <v>Stool 1:10</v>
      </c>
    </row>
    <row r="33" ht="15.75" customHeight="1">
      <c r="A33" s="50">
        <f t="shared" si="1"/>
        <v>-1</v>
      </c>
      <c r="B33" s="177" t="str">
        <f>'C. diff CFUs'!C33</f>
        <v>-1_11_1R</v>
      </c>
      <c r="C33" s="48">
        <f>'Daily Weight '!A33</f>
        <v>-4</v>
      </c>
      <c r="D33" s="143">
        <f>'Daily Weight '!C33</f>
        <v>31.2</v>
      </c>
      <c r="E33" s="179" t="s">
        <v>108</v>
      </c>
      <c r="F33" s="118" t="s">
        <v>162</v>
      </c>
      <c r="G33" s="144">
        <f>'C. diff CFUs'!B17 + C33</f>
        <v>43849</v>
      </c>
      <c r="H33" s="118" t="str">
        <f t="shared" si="2"/>
        <v>Stool 1:10</v>
      </c>
    </row>
    <row r="34" ht="15.75" customHeight="1">
      <c r="A34" s="50" t="str">
        <f t="shared" si="1"/>
        <v>NT</v>
      </c>
      <c r="B34" s="177" t="str">
        <f>'C. diff CFUs'!C34</f>
        <v>NT_11_0</v>
      </c>
      <c r="C34" s="48">
        <f>'Daily Weight '!A34</f>
        <v>-2</v>
      </c>
      <c r="D34" s="143">
        <f>'Daily Weight '!C34</f>
        <v>29.2</v>
      </c>
      <c r="E34" s="179" t="s">
        <v>108</v>
      </c>
      <c r="F34" s="118" t="s">
        <v>162</v>
      </c>
      <c r="G34" s="144">
        <f>'C. diff CFUs'!B2 + C34</f>
        <v>43851</v>
      </c>
      <c r="H34" s="118" t="str">
        <f t="shared" si="2"/>
        <v>PBS</v>
      </c>
    </row>
    <row r="35" ht="15.75" customHeight="1">
      <c r="A35" s="50" t="str">
        <f t="shared" si="1"/>
        <v>NT</v>
      </c>
      <c r="B35" s="177" t="str">
        <f>'C. diff CFUs'!C35</f>
        <v>NT_11_R</v>
      </c>
      <c r="C35" s="48">
        <f>'Daily Weight '!A35</f>
        <v>-2</v>
      </c>
      <c r="D35" s="143">
        <f>'Daily Weight '!C35</f>
        <v>29.7</v>
      </c>
      <c r="E35" s="179" t="s">
        <v>108</v>
      </c>
      <c r="F35" s="118" t="s">
        <v>162</v>
      </c>
      <c r="G35" s="144">
        <f>'C. diff CFUs'!B3 + C35</f>
        <v>43851</v>
      </c>
      <c r="H35" s="118" t="str">
        <f t="shared" si="2"/>
        <v>PBS</v>
      </c>
    </row>
    <row r="36" ht="15.75" customHeight="1">
      <c r="A36" s="50">
        <f t="shared" si="1"/>
        <v>-6</v>
      </c>
      <c r="B36" s="177" t="str">
        <f>'C. diff CFUs'!C36</f>
        <v>-6_11_0</v>
      </c>
      <c r="C36" s="48">
        <f>'Daily Weight '!A36</f>
        <v>-2</v>
      </c>
      <c r="D36" s="143">
        <f>'Daily Weight '!C36</f>
        <v>25</v>
      </c>
      <c r="E36" s="179" t="s">
        <v>108</v>
      </c>
      <c r="F36" s="118" t="s">
        <v>162</v>
      </c>
      <c r="G36" s="144">
        <f>'C. diff CFUs'!B4 + C36</f>
        <v>43851</v>
      </c>
      <c r="H36" s="118" t="str">
        <f t="shared" si="2"/>
        <v>Stool 1:10^6</v>
      </c>
    </row>
    <row r="37" ht="15.75" customHeight="1">
      <c r="A37" s="50">
        <f t="shared" si="1"/>
        <v>-6</v>
      </c>
      <c r="B37" s="177" t="str">
        <f>'C. diff CFUs'!C37</f>
        <v>-6_11_R</v>
      </c>
      <c r="C37" s="48">
        <f>'Daily Weight '!A37</f>
        <v>-2</v>
      </c>
      <c r="D37" s="143">
        <f>'Daily Weight '!C37</f>
        <v>25.5</v>
      </c>
      <c r="E37" s="179" t="s">
        <v>108</v>
      </c>
      <c r="F37" s="118" t="s">
        <v>162</v>
      </c>
      <c r="G37" s="144">
        <f>'C. diff CFUs'!B5 + C37</f>
        <v>43851</v>
      </c>
      <c r="H37" s="118" t="str">
        <f t="shared" si="2"/>
        <v>Stool 1:10^6</v>
      </c>
    </row>
    <row r="38" ht="15.75" customHeight="1">
      <c r="A38" s="50">
        <f t="shared" si="1"/>
        <v>-5</v>
      </c>
      <c r="B38" s="177" t="str">
        <f>'C. diff CFUs'!C38</f>
        <v>-5_11_20</v>
      </c>
      <c r="C38" s="48">
        <f>'Daily Weight '!A38</f>
        <v>-2</v>
      </c>
      <c r="D38" s="143">
        <f>'Daily Weight '!C38</f>
        <v>28.6</v>
      </c>
      <c r="E38" s="179" t="s">
        <v>108</v>
      </c>
      <c r="F38" s="118" t="s">
        <v>162</v>
      </c>
      <c r="G38" s="144">
        <f>'C. diff CFUs'!B6 + C38</f>
        <v>43851</v>
      </c>
      <c r="H38" s="118" t="str">
        <f t="shared" si="2"/>
        <v>Stool 1:10^5</v>
      </c>
    </row>
    <row r="39" ht="15.75" customHeight="1">
      <c r="A39" s="50">
        <f t="shared" si="1"/>
        <v>-5</v>
      </c>
      <c r="B39" s="177" t="str">
        <f>'C. diff CFUs'!C39</f>
        <v>-5_11_2R</v>
      </c>
      <c r="C39" s="48">
        <f>'Daily Weight '!A39</f>
        <v>-2</v>
      </c>
      <c r="D39" s="143">
        <f>'Daily Weight '!C39</f>
        <v>30.7</v>
      </c>
      <c r="E39" s="179" t="s">
        <v>108</v>
      </c>
      <c r="F39" s="118" t="s">
        <v>162</v>
      </c>
      <c r="G39" s="144">
        <f>'C. diff CFUs'!B7 + C39</f>
        <v>43851</v>
      </c>
      <c r="H39" s="118" t="str">
        <f t="shared" si="2"/>
        <v>Stool 1:10^5</v>
      </c>
    </row>
    <row r="40" ht="15.75" customHeight="1">
      <c r="A40" s="50">
        <f t="shared" si="1"/>
        <v>-4</v>
      </c>
      <c r="B40" s="177" t="str">
        <f>'C. diff CFUs'!C40</f>
        <v>-4_11_0</v>
      </c>
      <c r="C40" s="48">
        <f>'Daily Weight '!A40</f>
        <v>-2</v>
      </c>
      <c r="D40" s="143">
        <f>'Daily Weight '!C40</f>
        <v>28.9</v>
      </c>
      <c r="E40" s="179" t="s">
        <v>108</v>
      </c>
      <c r="F40" s="118" t="s">
        <v>162</v>
      </c>
      <c r="G40" s="144">
        <f>'C. diff CFUs'!B8 + C40</f>
        <v>43851</v>
      </c>
      <c r="H40" s="118" t="str">
        <f t="shared" si="2"/>
        <v>Stool 1:10^4</v>
      </c>
    </row>
    <row r="41" ht="15.75" customHeight="1">
      <c r="A41" s="50">
        <f t="shared" si="1"/>
        <v>-4</v>
      </c>
      <c r="B41" s="177" t="str">
        <f>'C. diff CFUs'!C41</f>
        <v>-4_11_L</v>
      </c>
      <c r="C41" s="48">
        <f>'Daily Weight '!A41</f>
        <v>-2</v>
      </c>
      <c r="D41" s="143">
        <f>'Daily Weight '!C41</f>
        <v>26.5</v>
      </c>
      <c r="E41" s="179" t="s">
        <v>108</v>
      </c>
      <c r="F41" s="118" t="s">
        <v>162</v>
      </c>
      <c r="G41" s="144">
        <f>'C. diff CFUs'!B9 + C41</f>
        <v>43851</v>
      </c>
      <c r="H41" s="118" t="str">
        <f t="shared" si="2"/>
        <v>Stool 1:10^4</v>
      </c>
    </row>
    <row r="42" ht="15.75" customHeight="1">
      <c r="A42" s="50">
        <f t="shared" si="1"/>
        <v>-4</v>
      </c>
      <c r="B42" s="177" t="str">
        <f>'C. diff CFUs'!C42</f>
        <v>-4_11_R</v>
      </c>
      <c r="C42" s="48">
        <f>'Daily Weight '!A42</f>
        <v>-2</v>
      </c>
      <c r="D42" s="143">
        <f>'Daily Weight '!C42</f>
        <v>23.8</v>
      </c>
      <c r="E42" s="179" t="s">
        <v>108</v>
      </c>
      <c r="F42" s="118" t="s">
        <v>162</v>
      </c>
      <c r="G42" s="144">
        <f>'C. diff CFUs'!B10 + C42</f>
        <v>43851</v>
      </c>
      <c r="H42" s="118" t="str">
        <f t="shared" si="2"/>
        <v>Stool 1:10^4</v>
      </c>
    </row>
    <row r="43" ht="15.75" customHeight="1">
      <c r="A43" s="50">
        <f t="shared" si="1"/>
        <v>-3</v>
      </c>
      <c r="B43" s="177" t="str">
        <f>'C. diff CFUs'!C43</f>
        <v>-3_11_30</v>
      </c>
      <c r="C43" s="48">
        <f>'Daily Weight '!A43</f>
        <v>-2</v>
      </c>
      <c r="D43" s="143">
        <f>'Daily Weight '!C43</f>
        <v>26.2</v>
      </c>
      <c r="E43" s="179" t="s">
        <v>108</v>
      </c>
      <c r="F43" s="118" t="s">
        <v>162</v>
      </c>
      <c r="G43" s="144">
        <f>'C. diff CFUs'!B11 + C43</f>
        <v>43851</v>
      </c>
      <c r="H43" s="118" t="str">
        <f t="shared" si="2"/>
        <v>Stool 1:10^3</v>
      </c>
    </row>
    <row r="44" ht="15.75" customHeight="1">
      <c r="A44" s="50">
        <f t="shared" si="1"/>
        <v>-3</v>
      </c>
      <c r="B44" s="177" t="str">
        <f>'C. diff CFUs'!C44</f>
        <v>-3_11_3L</v>
      </c>
      <c r="C44" s="48">
        <f>'Daily Weight '!A44</f>
        <v>-2</v>
      </c>
      <c r="D44" s="143">
        <f>'Daily Weight '!C44</f>
        <v>26.1</v>
      </c>
      <c r="E44" s="179" t="s">
        <v>108</v>
      </c>
      <c r="F44" s="118" t="s">
        <v>162</v>
      </c>
      <c r="G44" s="144">
        <f>'C. diff CFUs'!B12 + C44</f>
        <v>43851</v>
      </c>
      <c r="H44" s="118" t="str">
        <f t="shared" si="2"/>
        <v>Stool 1:10^3</v>
      </c>
    </row>
    <row r="45" ht="15.75" customHeight="1">
      <c r="A45" s="50">
        <f t="shared" si="1"/>
        <v>-3</v>
      </c>
      <c r="B45" s="177" t="str">
        <f>'C. diff CFUs'!C45</f>
        <v>-3_11_3R</v>
      </c>
      <c r="C45" s="48">
        <f>'Daily Weight '!A45</f>
        <v>-2</v>
      </c>
      <c r="D45" s="143">
        <f>'Daily Weight '!C45</f>
        <v>28.3</v>
      </c>
      <c r="E45" s="179" t="s">
        <v>108</v>
      </c>
      <c r="F45" s="118" t="s">
        <v>162</v>
      </c>
      <c r="G45" s="144">
        <f>'C. diff CFUs'!B13 + C45</f>
        <v>43851</v>
      </c>
      <c r="H45" s="118" t="str">
        <f t="shared" si="2"/>
        <v>Stool 1:10^3</v>
      </c>
    </row>
    <row r="46" ht="15.75" customHeight="1">
      <c r="A46" s="50">
        <f t="shared" si="1"/>
        <v>-2</v>
      </c>
      <c r="B46" s="177" t="str">
        <f>'C. diff CFUs'!C46</f>
        <v>-2_11_0</v>
      </c>
      <c r="C46" s="48">
        <f>'Daily Weight '!A46</f>
        <v>-2</v>
      </c>
      <c r="D46" s="143">
        <f>'Daily Weight '!C46</f>
        <v>25.5</v>
      </c>
      <c r="E46" s="179" t="s">
        <v>108</v>
      </c>
      <c r="F46" s="118" t="s">
        <v>162</v>
      </c>
      <c r="G46" s="144">
        <f>'C. diff CFUs'!B14 + C46</f>
        <v>43851</v>
      </c>
      <c r="H46" s="118" t="str">
        <f t="shared" si="2"/>
        <v>Stool 1:10^2</v>
      </c>
    </row>
    <row r="47" ht="15.75" customHeight="1">
      <c r="A47" s="50">
        <f t="shared" si="1"/>
        <v>-2</v>
      </c>
      <c r="B47" s="177" t="str">
        <f>'C. diff CFUs'!C47</f>
        <v>-2_11_R</v>
      </c>
      <c r="C47" s="48">
        <f>'Daily Weight '!A47</f>
        <v>-2</v>
      </c>
      <c r="D47" s="143">
        <f>'Daily Weight '!C47</f>
        <v>26.1</v>
      </c>
      <c r="E47" s="179" t="s">
        <v>108</v>
      </c>
      <c r="F47" s="118" t="s">
        <v>162</v>
      </c>
      <c r="G47" s="144">
        <f>'C. diff CFUs'!B15 + C47</f>
        <v>43851</v>
      </c>
      <c r="H47" s="118" t="str">
        <f t="shared" si="2"/>
        <v>Stool 1:10^2</v>
      </c>
    </row>
    <row r="48" ht="15.75" customHeight="1">
      <c r="A48" s="50">
        <f t="shared" si="1"/>
        <v>-1</v>
      </c>
      <c r="B48" s="177" t="str">
        <f>'C. diff CFUs'!C48</f>
        <v>-1_11_10</v>
      </c>
      <c r="C48" s="48">
        <f>'Daily Weight '!A48</f>
        <v>-2</v>
      </c>
      <c r="D48" s="143">
        <f>'Daily Weight '!C48</f>
        <v>29.9</v>
      </c>
      <c r="E48" s="179" t="s">
        <v>108</v>
      </c>
      <c r="F48" s="118" t="s">
        <v>162</v>
      </c>
      <c r="G48" s="144">
        <f>'C. diff CFUs'!B16 + C48</f>
        <v>43851</v>
      </c>
      <c r="H48" s="118" t="str">
        <f t="shared" si="2"/>
        <v>Stool 1:10</v>
      </c>
    </row>
    <row r="49" ht="15.75" customHeight="1">
      <c r="A49" s="50">
        <f t="shared" si="1"/>
        <v>-1</v>
      </c>
      <c r="B49" s="177" t="str">
        <f>'C. diff CFUs'!C49</f>
        <v>-1_11_1R</v>
      </c>
      <c r="C49" s="48">
        <f>'Daily Weight '!A49</f>
        <v>-2</v>
      </c>
      <c r="D49" s="143">
        <f>'Daily Weight '!C49</f>
        <v>32.4</v>
      </c>
      <c r="E49" s="179" t="s">
        <v>108</v>
      </c>
      <c r="F49" s="118" t="s">
        <v>162</v>
      </c>
      <c r="G49" s="144">
        <f>'C. diff CFUs'!B17 + C49</f>
        <v>43851</v>
      </c>
      <c r="H49" s="118" t="str">
        <f t="shared" si="2"/>
        <v>Stool 1:10</v>
      </c>
    </row>
    <row r="50" ht="15.75" customHeight="1">
      <c r="A50" s="50" t="str">
        <f t="shared" si="1"/>
        <v>NT</v>
      </c>
      <c r="B50" s="177" t="str">
        <f>'C. diff CFUs'!C50</f>
        <v>NT_11_0</v>
      </c>
      <c r="C50" s="48">
        <f>'Daily Weight '!A50</f>
        <v>-1</v>
      </c>
      <c r="D50" s="143">
        <f>'Daily Weight '!C50</f>
        <v>29.8</v>
      </c>
      <c r="E50" s="179" t="s">
        <v>108</v>
      </c>
      <c r="F50" s="118" t="s">
        <v>162</v>
      </c>
      <c r="G50" s="144">
        <f>'C. diff CFUs'!B2 + C50</f>
        <v>43852</v>
      </c>
      <c r="H50" s="118" t="str">
        <f t="shared" si="2"/>
        <v>PBS</v>
      </c>
    </row>
    <row r="51" ht="15.75" customHeight="1">
      <c r="A51" s="50" t="str">
        <f t="shared" si="1"/>
        <v>NT</v>
      </c>
      <c r="B51" s="177" t="str">
        <f>'C. diff CFUs'!C51</f>
        <v>NT_11_R</v>
      </c>
      <c r="C51" s="48">
        <f>'Daily Weight '!A51</f>
        <v>-1</v>
      </c>
      <c r="D51" s="143">
        <f>'Daily Weight '!C51</f>
        <v>29.9</v>
      </c>
      <c r="E51" s="179" t="s">
        <v>108</v>
      </c>
      <c r="F51" s="118" t="s">
        <v>162</v>
      </c>
      <c r="G51" s="144">
        <f>'C. diff CFUs'!B3 + C51</f>
        <v>43852</v>
      </c>
      <c r="H51" s="118" t="str">
        <f t="shared" si="2"/>
        <v>PBS</v>
      </c>
    </row>
    <row r="52" ht="15.75" customHeight="1">
      <c r="A52" s="50">
        <f t="shared" si="1"/>
        <v>-6</v>
      </c>
      <c r="B52" s="177" t="str">
        <f>'C. diff CFUs'!C52</f>
        <v>-6_11_0</v>
      </c>
      <c r="C52" s="48">
        <f>'Daily Weight '!A52</f>
        <v>-1</v>
      </c>
      <c r="D52" s="143">
        <f>'Daily Weight '!C52</f>
        <v>25.1</v>
      </c>
      <c r="E52" s="179" t="s">
        <v>108</v>
      </c>
      <c r="F52" s="118" t="s">
        <v>162</v>
      </c>
      <c r="G52" s="144">
        <f>'C. diff CFUs'!B4 + C52</f>
        <v>43852</v>
      </c>
      <c r="H52" s="118" t="str">
        <f t="shared" si="2"/>
        <v>Stool 1:10^6</v>
      </c>
    </row>
    <row r="53" ht="15.75" customHeight="1">
      <c r="A53" s="50">
        <f t="shared" si="1"/>
        <v>-6</v>
      </c>
      <c r="B53" s="177" t="str">
        <f>'C. diff CFUs'!C53</f>
        <v>-6_11_R</v>
      </c>
      <c r="C53" s="48">
        <f>'Daily Weight '!A53</f>
        <v>-1</v>
      </c>
      <c r="D53" s="143">
        <f>'Daily Weight '!C53</f>
        <v>25.7</v>
      </c>
      <c r="E53" s="179" t="s">
        <v>108</v>
      </c>
      <c r="F53" s="118" t="s">
        <v>162</v>
      </c>
      <c r="G53" s="144">
        <f>'C. diff CFUs'!B5 + C53</f>
        <v>43852</v>
      </c>
      <c r="H53" s="118" t="str">
        <f t="shared" si="2"/>
        <v>Stool 1:10^6</v>
      </c>
    </row>
    <row r="54" ht="15.75" customHeight="1">
      <c r="A54" s="50">
        <f t="shared" si="1"/>
        <v>-5</v>
      </c>
      <c r="B54" s="177" t="str">
        <f>'C. diff CFUs'!C54</f>
        <v>-5_11_20</v>
      </c>
      <c r="C54" s="48">
        <f>'Daily Weight '!A54</f>
        <v>-1</v>
      </c>
      <c r="D54" s="143">
        <f>'Daily Weight '!C54</f>
        <v>28.3</v>
      </c>
      <c r="E54" s="179" t="s">
        <v>108</v>
      </c>
      <c r="F54" s="118" t="s">
        <v>162</v>
      </c>
      <c r="G54" s="144">
        <f>'C. diff CFUs'!B6 + C54</f>
        <v>43852</v>
      </c>
      <c r="H54" s="118" t="str">
        <f t="shared" si="2"/>
        <v>Stool 1:10^5</v>
      </c>
    </row>
    <row r="55" ht="15.75" customHeight="1">
      <c r="A55" s="50">
        <f t="shared" si="1"/>
        <v>-5</v>
      </c>
      <c r="B55" s="177" t="str">
        <f>'C. diff CFUs'!C55</f>
        <v>-5_11_2R</v>
      </c>
      <c r="C55" s="48">
        <f>'Daily Weight '!A55</f>
        <v>-1</v>
      </c>
      <c r="D55" s="143">
        <f>'Daily Weight '!C55</f>
        <v>30.4</v>
      </c>
      <c r="E55" s="179" t="s">
        <v>108</v>
      </c>
      <c r="F55" s="118" t="s">
        <v>162</v>
      </c>
      <c r="G55" s="144">
        <f>'C. diff CFUs'!B7 + C55</f>
        <v>43852</v>
      </c>
      <c r="H55" s="118" t="str">
        <f t="shared" si="2"/>
        <v>Stool 1:10^5</v>
      </c>
    </row>
    <row r="56" ht="15.75" customHeight="1">
      <c r="A56" s="50">
        <f t="shared" si="1"/>
        <v>-4</v>
      </c>
      <c r="B56" s="177" t="str">
        <f>'C. diff CFUs'!C56</f>
        <v>-4_11_0</v>
      </c>
      <c r="C56" s="48">
        <f>'Daily Weight '!A56</f>
        <v>-1</v>
      </c>
      <c r="D56" s="143">
        <f>'Daily Weight '!C56</f>
        <v>29.6</v>
      </c>
      <c r="E56" s="179" t="s">
        <v>108</v>
      </c>
      <c r="F56" s="118" t="s">
        <v>162</v>
      </c>
      <c r="G56" s="144">
        <f>'C. diff CFUs'!B8 + C56</f>
        <v>43852</v>
      </c>
      <c r="H56" s="118" t="str">
        <f t="shared" si="2"/>
        <v>Stool 1:10^4</v>
      </c>
    </row>
    <row r="57" ht="15.75" customHeight="1">
      <c r="A57" s="50">
        <f t="shared" si="1"/>
        <v>-4</v>
      </c>
      <c r="B57" s="177" t="str">
        <f>'C. diff CFUs'!C57</f>
        <v>-4_11_L</v>
      </c>
      <c r="C57" s="48">
        <f>'Daily Weight '!A57</f>
        <v>-1</v>
      </c>
      <c r="D57" s="143">
        <f>'Daily Weight '!C57</f>
        <v>26.8</v>
      </c>
      <c r="E57" s="179" t="s">
        <v>108</v>
      </c>
      <c r="F57" s="118" t="s">
        <v>162</v>
      </c>
      <c r="G57" s="144">
        <f>'C. diff CFUs'!B9 + C57</f>
        <v>43852</v>
      </c>
      <c r="H57" s="118" t="str">
        <f t="shared" si="2"/>
        <v>Stool 1:10^4</v>
      </c>
    </row>
    <row r="58" ht="15.75" customHeight="1">
      <c r="A58" s="50">
        <f t="shared" si="1"/>
        <v>-4</v>
      </c>
      <c r="B58" s="177" t="str">
        <f>'C. diff CFUs'!C58</f>
        <v>-4_11_R</v>
      </c>
      <c r="C58" s="48">
        <f>'Daily Weight '!A58</f>
        <v>-1</v>
      </c>
      <c r="D58" s="143">
        <f>'Daily Weight '!C58</f>
        <v>24.8</v>
      </c>
      <c r="E58" s="179" t="s">
        <v>108</v>
      </c>
      <c r="F58" s="118" t="s">
        <v>162</v>
      </c>
      <c r="G58" s="144">
        <f>'C. diff CFUs'!B10 + C58</f>
        <v>43852</v>
      </c>
      <c r="H58" s="118" t="str">
        <f t="shared" si="2"/>
        <v>Stool 1:10^4</v>
      </c>
    </row>
    <row r="59" ht="15.75" customHeight="1">
      <c r="A59" s="50">
        <f t="shared" si="1"/>
        <v>-3</v>
      </c>
      <c r="B59" s="177" t="str">
        <f>'C. diff CFUs'!C59</f>
        <v>-3_11_30</v>
      </c>
      <c r="C59" s="48">
        <f>'Daily Weight '!A59</f>
        <v>-1</v>
      </c>
      <c r="D59" s="143">
        <f>'Daily Weight '!C59</f>
        <v>26.3</v>
      </c>
      <c r="E59" s="179" t="s">
        <v>108</v>
      </c>
      <c r="F59" s="118" t="s">
        <v>162</v>
      </c>
      <c r="G59" s="144">
        <f>'C. diff CFUs'!B11 + C59</f>
        <v>43852</v>
      </c>
      <c r="H59" s="118" t="str">
        <f t="shared" si="2"/>
        <v>Stool 1:10^3</v>
      </c>
    </row>
    <row r="60" ht="15.75" customHeight="1">
      <c r="A60" s="50">
        <f t="shared" si="1"/>
        <v>-3</v>
      </c>
      <c r="B60" s="177" t="str">
        <f>'C. diff CFUs'!C60</f>
        <v>-3_11_3L</v>
      </c>
      <c r="C60" s="48">
        <f>'Daily Weight '!A60</f>
        <v>-1</v>
      </c>
      <c r="D60" s="143">
        <f>'Daily Weight '!C60</f>
        <v>26.3</v>
      </c>
      <c r="E60" s="179" t="s">
        <v>108</v>
      </c>
      <c r="F60" s="118" t="s">
        <v>162</v>
      </c>
      <c r="G60" s="144">
        <f>'C. diff CFUs'!B12 + C60</f>
        <v>43852</v>
      </c>
      <c r="H60" s="118" t="str">
        <f t="shared" si="2"/>
        <v>Stool 1:10^3</v>
      </c>
    </row>
    <row r="61" ht="15.75" customHeight="1">
      <c r="A61" s="50">
        <f t="shared" si="1"/>
        <v>-3</v>
      </c>
      <c r="B61" s="177" t="str">
        <f>'C. diff CFUs'!C61</f>
        <v>-3_11_3R</v>
      </c>
      <c r="C61" s="48">
        <f>'Daily Weight '!A61</f>
        <v>-1</v>
      </c>
      <c r="D61" s="143">
        <f>'Daily Weight '!C61</f>
        <v>28.7</v>
      </c>
      <c r="E61" s="179" t="s">
        <v>108</v>
      </c>
      <c r="F61" s="118" t="s">
        <v>162</v>
      </c>
      <c r="G61" s="144">
        <f>'C. diff CFUs'!B13 + C61</f>
        <v>43852</v>
      </c>
      <c r="H61" s="118" t="str">
        <f t="shared" si="2"/>
        <v>Stool 1:10^3</v>
      </c>
    </row>
    <row r="62" ht="15.75" customHeight="1">
      <c r="A62" s="50">
        <f t="shared" si="1"/>
        <v>-2</v>
      </c>
      <c r="B62" s="177" t="str">
        <f>'C. diff CFUs'!C62</f>
        <v>-2_11_0</v>
      </c>
      <c r="C62" s="48">
        <f>'Daily Weight '!A62</f>
        <v>-1</v>
      </c>
      <c r="D62" s="143">
        <f>'Daily Weight '!C62</f>
        <v>26</v>
      </c>
      <c r="E62" s="179" t="s">
        <v>108</v>
      </c>
      <c r="F62" s="118" t="s">
        <v>162</v>
      </c>
      <c r="G62" s="144">
        <f>'C. diff CFUs'!B14 + C62</f>
        <v>43852</v>
      </c>
      <c r="H62" s="118" t="str">
        <f t="shared" si="2"/>
        <v>Stool 1:10^2</v>
      </c>
    </row>
    <row r="63" ht="15.75" customHeight="1">
      <c r="A63" s="50">
        <f t="shared" si="1"/>
        <v>-2</v>
      </c>
      <c r="B63" s="177" t="str">
        <f>'C. diff CFUs'!C63</f>
        <v>-2_11_R</v>
      </c>
      <c r="C63" s="48">
        <f>'Daily Weight '!A63</f>
        <v>-1</v>
      </c>
      <c r="D63" s="143">
        <f>'Daily Weight '!C63</f>
        <v>26.6</v>
      </c>
      <c r="E63" s="179" t="s">
        <v>108</v>
      </c>
      <c r="F63" s="118" t="s">
        <v>162</v>
      </c>
      <c r="G63" s="144">
        <f>'C. diff CFUs'!B15 + C63</f>
        <v>43852</v>
      </c>
      <c r="H63" s="118" t="str">
        <f t="shared" si="2"/>
        <v>Stool 1:10^2</v>
      </c>
    </row>
    <row r="64" ht="15.75" customHeight="1">
      <c r="A64" s="50">
        <f t="shared" si="1"/>
        <v>-1</v>
      </c>
      <c r="B64" s="177" t="str">
        <f>'C. diff CFUs'!C64</f>
        <v>-1_11_10</v>
      </c>
      <c r="C64" s="48">
        <f>'Daily Weight '!A64</f>
        <v>-1</v>
      </c>
      <c r="D64" s="143">
        <f>'Daily Weight '!C64</f>
        <v>30</v>
      </c>
      <c r="E64" s="179" t="s">
        <v>108</v>
      </c>
      <c r="F64" s="118" t="s">
        <v>162</v>
      </c>
      <c r="G64" s="144">
        <f>'C. diff CFUs'!B16 + C64</f>
        <v>43852</v>
      </c>
      <c r="H64" s="118" t="str">
        <f t="shared" si="2"/>
        <v>Stool 1:10</v>
      </c>
    </row>
    <row r="65" ht="15.75" customHeight="1">
      <c r="A65" s="50">
        <f t="shared" si="1"/>
        <v>-1</v>
      </c>
      <c r="B65" s="177" t="str">
        <f>'C. diff CFUs'!C65</f>
        <v>-1_11_1R</v>
      </c>
      <c r="C65" s="48">
        <f>'Daily Weight '!A65</f>
        <v>-1</v>
      </c>
      <c r="D65" s="143">
        <f>'Daily Weight '!C65</f>
        <v>32.6</v>
      </c>
      <c r="E65" s="179" t="s">
        <v>108</v>
      </c>
      <c r="F65" s="118" t="s">
        <v>162</v>
      </c>
      <c r="G65" s="144">
        <f>'C. diff CFUs'!B17 + C65</f>
        <v>43852</v>
      </c>
      <c r="H65" s="118" t="str">
        <f t="shared" si="2"/>
        <v>Stool 1:10</v>
      </c>
    </row>
    <row r="66" ht="15.75" customHeight="1">
      <c r="A66" s="50" t="str">
        <f t="shared" si="1"/>
        <v>NT</v>
      </c>
      <c r="B66" s="177" t="str">
        <f>'C. diff CFUs'!C2</f>
        <v>NT_11_0</v>
      </c>
      <c r="C66" s="48">
        <f>'Daily Weight '!A66</f>
        <v>0</v>
      </c>
      <c r="D66" s="143">
        <f>'Daily Weight '!C66</f>
        <v>29.4</v>
      </c>
      <c r="E66" s="192">
        <f>'C. diff CFUs'!W2</f>
        <v>0</v>
      </c>
      <c r="F66" s="118" t="s">
        <v>162</v>
      </c>
      <c r="G66" s="195">
        <f>'C. diff CFUs'!B2</f>
        <v>43853</v>
      </c>
      <c r="H66" s="118" t="str">
        <f t="shared" si="2"/>
        <v>PBS</v>
      </c>
    </row>
    <row r="67" ht="15.75" customHeight="1">
      <c r="A67" s="50" t="str">
        <f t="shared" si="1"/>
        <v>NT</v>
      </c>
      <c r="B67" s="177" t="str">
        <f>'C. diff CFUs'!C3</f>
        <v>NT_11_R</v>
      </c>
      <c r="C67" s="48">
        <f>'Daily Weight '!A67</f>
        <v>0</v>
      </c>
      <c r="D67" s="143">
        <f>'Daily Weight '!C67</f>
        <v>30.3</v>
      </c>
      <c r="E67" s="192">
        <f>'C. diff CFUs'!W3</f>
        <v>0</v>
      </c>
      <c r="F67" s="118" t="s">
        <v>162</v>
      </c>
      <c r="G67" s="195">
        <f>'C. diff CFUs'!B3</f>
        <v>43853</v>
      </c>
      <c r="H67" s="118" t="str">
        <f t="shared" si="2"/>
        <v>PBS</v>
      </c>
    </row>
    <row r="68" ht="15.75" customHeight="1">
      <c r="A68" s="50">
        <f t="shared" si="1"/>
        <v>-6</v>
      </c>
      <c r="B68" s="177" t="str">
        <f>'C. diff CFUs'!C4</f>
        <v>-6_11_0</v>
      </c>
      <c r="C68" s="48">
        <f>'Daily Weight '!A68</f>
        <v>0</v>
      </c>
      <c r="D68" s="143">
        <f>'Daily Weight '!C68</f>
        <v>24.9</v>
      </c>
      <c r="E68" s="192">
        <f>'C. diff CFUs'!W4</f>
        <v>0</v>
      </c>
      <c r="F68" s="118" t="s">
        <v>162</v>
      </c>
      <c r="G68" s="195">
        <f>'C. diff CFUs'!B4</f>
        <v>43853</v>
      </c>
      <c r="H68" s="118" t="str">
        <f t="shared" si="2"/>
        <v>Stool 1:10^6</v>
      </c>
    </row>
    <row r="69" ht="15.75" customHeight="1">
      <c r="A69" s="50">
        <f t="shared" si="1"/>
        <v>-6</v>
      </c>
      <c r="B69" s="177" t="str">
        <f>'C. diff CFUs'!C5</f>
        <v>-6_11_R</v>
      </c>
      <c r="C69" s="48">
        <f>'Daily Weight '!A69</f>
        <v>0</v>
      </c>
      <c r="D69" s="143">
        <f>'Daily Weight '!C69</f>
        <v>25.3</v>
      </c>
      <c r="E69" s="192">
        <f>'C. diff CFUs'!W5</f>
        <v>0</v>
      </c>
      <c r="F69" s="118" t="s">
        <v>162</v>
      </c>
      <c r="G69" s="195">
        <f>'C. diff CFUs'!B5</f>
        <v>43853</v>
      </c>
      <c r="H69" s="118" t="str">
        <f t="shared" si="2"/>
        <v>Stool 1:10^6</v>
      </c>
    </row>
    <row r="70" ht="15.75" customHeight="1">
      <c r="A70" s="50">
        <f t="shared" si="1"/>
        <v>-5</v>
      </c>
      <c r="B70" s="177" t="str">
        <f>'C. diff CFUs'!C6</f>
        <v>-5_11_20</v>
      </c>
      <c r="C70" s="48">
        <f>'Daily Weight '!A70</f>
        <v>0</v>
      </c>
      <c r="D70" s="143">
        <f>'Daily Weight '!C70</f>
        <v>27.8</v>
      </c>
      <c r="E70" s="192">
        <f>'C. diff CFUs'!W6</f>
        <v>0</v>
      </c>
      <c r="F70" s="118" t="s">
        <v>162</v>
      </c>
      <c r="G70" s="195">
        <f>'C. diff CFUs'!B6</f>
        <v>43853</v>
      </c>
      <c r="H70" s="118" t="str">
        <f t="shared" si="2"/>
        <v>Stool 1:10^5</v>
      </c>
    </row>
    <row r="71" ht="15.75" customHeight="1">
      <c r="A71" s="50">
        <f t="shared" si="1"/>
        <v>-5</v>
      </c>
      <c r="B71" s="177" t="str">
        <f>'C. diff CFUs'!C7</f>
        <v>-5_11_2R</v>
      </c>
      <c r="C71" s="48">
        <f>'Daily Weight '!A71</f>
        <v>0</v>
      </c>
      <c r="D71" s="143">
        <f>'Daily Weight '!C71</f>
        <v>29.7</v>
      </c>
      <c r="E71" s="192">
        <f>'C. diff CFUs'!W7</f>
        <v>0</v>
      </c>
      <c r="F71" s="118" t="s">
        <v>162</v>
      </c>
      <c r="G71" s="195">
        <f>'C. diff CFUs'!B7</f>
        <v>43853</v>
      </c>
      <c r="H71" s="118" t="str">
        <f t="shared" si="2"/>
        <v>Stool 1:10^5</v>
      </c>
    </row>
    <row r="72" ht="15.75" customHeight="1">
      <c r="A72" s="50">
        <f t="shared" si="1"/>
        <v>-4</v>
      </c>
      <c r="B72" s="177" t="str">
        <f>'C. diff CFUs'!C8</f>
        <v>-4_11_0</v>
      </c>
      <c r="C72" s="48">
        <f>'Daily Weight '!A72</f>
        <v>0</v>
      </c>
      <c r="D72" s="143">
        <f>'Daily Weight '!C72</f>
        <v>29</v>
      </c>
      <c r="E72" s="192">
        <f>'C. diff CFUs'!W8</f>
        <v>0</v>
      </c>
      <c r="F72" s="118" t="s">
        <v>162</v>
      </c>
      <c r="G72" s="195">
        <f>'C. diff CFUs'!B8</f>
        <v>43853</v>
      </c>
      <c r="H72" s="118" t="str">
        <f t="shared" si="2"/>
        <v>Stool 1:10^4</v>
      </c>
    </row>
    <row r="73" ht="15.75" customHeight="1">
      <c r="A73" s="50">
        <f t="shared" si="1"/>
        <v>-4</v>
      </c>
      <c r="B73" s="177" t="str">
        <f>'C. diff CFUs'!C9</f>
        <v>-4_11_L</v>
      </c>
      <c r="C73" s="48">
        <f>'Daily Weight '!A73</f>
        <v>0</v>
      </c>
      <c r="D73" s="143">
        <f>'Daily Weight '!C73</f>
        <v>27</v>
      </c>
      <c r="E73" s="192">
        <f>'C. diff CFUs'!W9</f>
        <v>0</v>
      </c>
      <c r="F73" s="118" t="s">
        <v>162</v>
      </c>
      <c r="G73" s="195">
        <f>'C. diff CFUs'!B9</f>
        <v>43853</v>
      </c>
      <c r="H73" s="118" t="str">
        <f t="shared" si="2"/>
        <v>Stool 1:10^4</v>
      </c>
    </row>
    <row r="74" ht="15.75" customHeight="1">
      <c r="A74" s="50">
        <f t="shared" si="1"/>
        <v>-4</v>
      </c>
      <c r="B74" s="177" t="str">
        <f>'C. diff CFUs'!C10</f>
        <v>-4_11_R</v>
      </c>
      <c r="C74" s="48">
        <f>'Daily Weight '!A74</f>
        <v>0</v>
      </c>
      <c r="D74" s="143">
        <f>'Daily Weight '!C74</f>
        <v>24.6</v>
      </c>
      <c r="E74" s="192">
        <f>'C. diff CFUs'!W10</f>
        <v>0</v>
      </c>
      <c r="F74" s="118" t="s">
        <v>162</v>
      </c>
      <c r="G74" s="195">
        <f>'C. diff CFUs'!B10</f>
        <v>43853</v>
      </c>
      <c r="H74" s="118" t="str">
        <f t="shared" si="2"/>
        <v>Stool 1:10^4</v>
      </c>
    </row>
    <row r="75" ht="15.75" customHeight="1">
      <c r="A75" s="50">
        <f t="shared" si="1"/>
        <v>-3</v>
      </c>
      <c r="B75" s="177" t="str">
        <f>'C. diff CFUs'!C11</f>
        <v>-3_11_30</v>
      </c>
      <c r="C75" s="48">
        <f>'Daily Weight '!A75</f>
        <v>0</v>
      </c>
      <c r="D75" s="143">
        <f>'Daily Weight '!C75</f>
        <v>26.2</v>
      </c>
      <c r="E75" s="192">
        <f>'C. diff CFUs'!W11</f>
        <v>0</v>
      </c>
      <c r="F75" s="118" t="s">
        <v>162</v>
      </c>
      <c r="G75" s="195">
        <f>'C. diff CFUs'!B11</f>
        <v>43853</v>
      </c>
      <c r="H75" s="118" t="str">
        <f t="shared" si="2"/>
        <v>Stool 1:10^3</v>
      </c>
    </row>
    <row r="76" ht="15.75" customHeight="1">
      <c r="A76" s="50">
        <f t="shared" si="1"/>
        <v>-3</v>
      </c>
      <c r="B76" s="177" t="str">
        <f>'C. diff CFUs'!C12</f>
        <v>-3_11_3L</v>
      </c>
      <c r="C76" s="48">
        <f>'Daily Weight '!A76</f>
        <v>0</v>
      </c>
      <c r="D76" s="143">
        <f>'Daily Weight '!C76</f>
        <v>26.8</v>
      </c>
      <c r="E76" s="192">
        <f>'C. diff CFUs'!W12</f>
        <v>0</v>
      </c>
      <c r="F76" s="118" t="s">
        <v>162</v>
      </c>
      <c r="G76" s="195">
        <f>'C. diff CFUs'!B12</f>
        <v>43853</v>
      </c>
      <c r="H76" s="118" t="str">
        <f t="shared" si="2"/>
        <v>Stool 1:10^3</v>
      </c>
    </row>
    <row r="77" ht="15.75" customHeight="1">
      <c r="A77" s="50">
        <f t="shared" si="1"/>
        <v>-3</v>
      </c>
      <c r="B77" s="177" t="str">
        <f>'C. diff CFUs'!C13</f>
        <v>-3_11_3R</v>
      </c>
      <c r="C77" s="48">
        <f>'Daily Weight '!A77</f>
        <v>0</v>
      </c>
      <c r="D77" s="143">
        <f>'Daily Weight '!C77</f>
        <v>28.8</v>
      </c>
      <c r="E77" s="192">
        <f>'C. diff CFUs'!W13</f>
        <v>0</v>
      </c>
      <c r="F77" s="118" t="s">
        <v>162</v>
      </c>
      <c r="G77" s="195">
        <f>'C. diff CFUs'!B13</f>
        <v>43853</v>
      </c>
      <c r="H77" s="118" t="str">
        <f t="shared" si="2"/>
        <v>Stool 1:10^3</v>
      </c>
    </row>
    <row r="78" ht="15.75" customHeight="1">
      <c r="A78" s="50">
        <f t="shared" si="1"/>
        <v>-2</v>
      </c>
      <c r="B78" s="177" t="str">
        <f>'C. diff CFUs'!C14</f>
        <v>-2_11_0</v>
      </c>
      <c r="C78" s="48">
        <f>'Daily Weight '!A78</f>
        <v>0</v>
      </c>
      <c r="D78" s="143">
        <f>'Daily Weight '!C78</f>
        <v>26.1</v>
      </c>
      <c r="E78" s="192">
        <f>'C. diff CFUs'!W14</f>
        <v>0</v>
      </c>
      <c r="F78" s="118" t="s">
        <v>162</v>
      </c>
      <c r="G78" s="195">
        <f>'C. diff CFUs'!B14</f>
        <v>43853</v>
      </c>
      <c r="H78" s="118" t="str">
        <f t="shared" si="2"/>
        <v>Stool 1:10^2</v>
      </c>
    </row>
    <row r="79" ht="15.75" customHeight="1">
      <c r="A79" s="50">
        <f t="shared" si="1"/>
        <v>-2</v>
      </c>
      <c r="B79" s="177" t="str">
        <f>'C. diff CFUs'!C15</f>
        <v>-2_11_R</v>
      </c>
      <c r="C79" s="48">
        <f>'Daily Weight '!A79</f>
        <v>0</v>
      </c>
      <c r="D79" s="143">
        <f>'Daily Weight '!C79</f>
        <v>27</v>
      </c>
      <c r="E79" s="192">
        <f>'C. diff CFUs'!W15</f>
        <v>0</v>
      </c>
      <c r="F79" s="118" t="s">
        <v>162</v>
      </c>
      <c r="G79" s="195">
        <f>'C. diff CFUs'!B15</f>
        <v>43853</v>
      </c>
      <c r="H79" s="118" t="str">
        <f t="shared" si="2"/>
        <v>Stool 1:10^2</v>
      </c>
    </row>
    <row r="80" ht="15.75" customHeight="1">
      <c r="A80" s="50">
        <f t="shared" si="1"/>
        <v>-1</v>
      </c>
      <c r="B80" s="177" t="str">
        <f>'C. diff CFUs'!C16</f>
        <v>-1_11_10</v>
      </c>
      <c r="C80" s="48">
        <f>'Daily Weight '!A80</f>
        <v>0</v>
      </c>
      <c r="D80" s="143">
        <f>'Daily Weight '!C80</f>
        <v>29.8</v>
      </c>
      <c r="E80" s="192">
        <f>'C. diff CFUs'!W16</f>
        <v>0</v>
      </c>
      <c r="F80" s="118" t="s">
        <v>162</v>
      </c>
      <c r="G80" s="195">
        <f>'C. diff CFUs'!B16</f>
        <v>43853</v>
      </c>
      <c r="H80" s="118" t="str">
        <f t="shared" si="2"/>
        <v>Stool 1:10</v>
      </c>
    </row>
    <row r="81" ht="15.75" customHeight="1">
      <c r="A81" s="50">
        <f t="shared" si="1"/>
        <v>-1</v>
      </c>
      <c r="B81" s="177" t="str">
        <f>'C. diff CFUs'!C17</f>
        <v>-1_11_1R</v>
      </c>
      <c r="C81" s="48">
        <f>'Daily Weight '!A81</f>
        <v>0</v>
      </c>
      <c r="D81" s="143">
        <f>'Daily Weight '!C81</f>
        <v>31.2</v>
      </c>
      <c r="E81" s="192">
        <f>'C. diff CFUs'!W17</f>
        <v>0</v>
      </c>
      <c r="F81" s="118" t="s">
        <v>162</v>
      </c>
      <c r="G81" s="195">
        <f>'C. diff CFUs'!B17</f>
        <v>43853</v>
      </c>
      <c r="H81" s="118" t="str">
        <f t="shared" si="2"/>
        <v>Stool 1:10</v>
      </c>
    </row>
    <row r="82" ht="15.75" customHeight="1">
      <c r="A82" s="50" t="str">
        <f t="shared" si="1"/>
        <v>NT</v>
      </c>
      <c r="B82" s="177" t="str">
        <f>'C. diff CFUs'!C18</f>
        <v>NT_11_0</v>
      </c>
      <c r="C82" s="48">
        <f>'Daily Weight '!A82</f>
        <v>1</v>
      </c>
      <c r="D82" s="143">
        <f>'Daily Weight '!C82</f>
        <v>29</v>
      </c>
      <c r="E82" s="192">
        <f>'C. diff CFUs'!W18</f>
        <v>110000000</v>
      </c>
      <c r="F82" s="118" t="s">
        <v>162</v>
      </c>
      <c r="G82" s="195">
        <f>'C. diff CFUs'!B18</f>
        <v>43854</v>
      </c>
      <c r="H82" s="118" t="str">
        <f t="shared" si="2"/>
        <v>PBS</v>
      </c>
    </row>
    <row r="83" ht="15.75" customHeight="1">
      <c r="A83" s="50" t="str">
        <f t="shared" si="1"/>
        <v>NT</v>
      </c>
      <c r="B83" s="177" t="str">
        <f>'C. diff CFUs'!C19</f>
        <v>NT_11_R</v>
      </c>
      <c r="C83" s="48">
        <f>'Daily Weight '!A83</f>
        <v>1</v>
      </c>
      <c r="D83" s="143">
        <f>'Daily Weight '!C83</f>
        <v>30</v>
      </c>
      <c r="E83" s="192">
        <f>'C. diff CFUs'!W19</f>
        <v>78000000</v>
      </c>
      <c r="F83" s="118" t="s">
        <v>162</v>
      </c>
      <c r="G83" s="195">
        <f>'C. diff CFUs'!B19</f>
        <v>43854</v>
      </c>
      <c r="H83" s="118" t="str">
        <f t="shared" si="2"/>
        <v>PBS</v>
      </c>
    </row>
    <row r="84" ht="15.75" customHeight="1">
      <c r="A84" s="50">
        <f t="shared" si="1"/>
        <v>-6</v>
      </c>
      <c r="B84" s="177" t="str">
        <f>'C. diff CFUs'!C20</f>
        <v>-6_11_0</v>
      </c>
      <c r="C84" s="48">
        <f>'Daily Weight '!A84</f>
        <v>1</v>
      </c>
      <c r="D84" s="143">
        <f>'Daily Weight '!C84</f>
        <v>24</v>
      </c>
      <c r="E84" s="192">
        <f>'C. diff CFUs'!W20</f>
        <v>128000000</v>
      </c>
      <c r="F84" s="118" t="s">
        <v>162</v>
      </c>
      <c r="G84" s="195">
        <f>'C. diff CFUs'!B20</f>
        <v>43854</v>
      </c>
      <c r="H84" s="118" t="str">
        <f t="shared" si="2"/>
        <v>Stool 1:10^6</v>
      </c>
    </row>
    <row r="85" ht="15.75" customHeight="1">
      <c r="A85" s="50">
        <f t="shared" si="1"/>
        <v>-6</v>
      </c>
      <c r="B85" s="177" t="str">
        <f>'C. diff CFUs'!C21</f>
        <v>-6_11_R</v>
      </c>
      <c r="C85" s="48">
        <f>'Daily Weight '!A85</f>
        <v>1</v>
      </c>
      <c r="D85" s="143">
        <f>'Daily Weight '!C85</f>
        <v>24.2</v>
      </c>
      <c r="E85" s="192">
        <f>'C. diff CFUs'!W21</f>
        <v>136000000</v>
      </c>
      <c r="F85" s="118" t="s">
        <v>162</v>
      </c>
      <c r="G85" s="195">
        <f>'C. diff CFUs'!B21</f>
        <v>43854</v>
      </c>
      <c r="H85" s="118" t="str">
        <f t="shared" si="2"/>
        <v>Stool 1:10^6</v>
      </c>
    </row>
    <row r="86" ht="15.75" customHeight="1">
      <c r="A86" s="50">
        <f t="shared" si="1"/>
        <v>-5</v>
      </c>
      <c r="B86" s="177" t="str">
        <f>'C. diff CFUs'!C22</f>
        <v>-5_11_20</v>
      </c>
      <c r="C86" s="48">
        <f>'Daily Weight '!A86</f>
        <v>1</v>
      </c>
      <c r="D86" s="143">
        <f>'Daily Weight '!C86</f>
        <v>28.2</v>
      </c>
      <c r="E86" s="192">
        <f>'C. diff CFUs'!W22</f>
        <v>20000000</v>
      </c>
      <c r="F86" s="118" t="s">
        <v>162</v>
      </c>
      <c r="G86" s="195">
        <f>'C. diff CFUs'!B22</f>
        <v>43854</v>
      </c>
      <c r="H86" s="118" t="str">
        <f t="shared" si="2"/>
        <v>Stool 1:10^5</v>
      </c>
    </row>
    <row r="87" ht="15.75" customHeight="1">
      <c r="A87" s="50">
        <f t="shared" si="1"/>
        <v>-5</v>
      </c>
      <c r="B87" s="177" t="str">
        <f>'C. diff CFUs'!C23</f>
        <v>-5_11_2R</v>
      </c>
      <c r="C87" s="48">
        <f>'Daily Weight '!A87</f>
        <v>1</v>
      </c>
      <c r="D87" s="143">
        <f>'Daily Weight '!C87</f>
        <v>30.3</v>
      </c>
      <c r="E87" s="192">
        <f>'C. diff CFUs'!W23</f>
        <v>44000000</v>
      </c>
      <c r="F87" s="118" t="s">
        <v>162</v>
      </c>
      <c r="G87" s="195">
        <f>'C. diff CFUs'!B23</f>
        <v>43854</v>
      </c>
      <c r="H87" s="118" t="str">
        <f t="shared" si="2"/>
        <v>Stool 1:10^5</v>
      </c>
    </row>
    <row r="88" ht="15.75" customHeight="1">
      <c r="A88" s="50">
        <f t="shared" si="1"/>
        <v>-4</v>
      </c>
      <c r="B88" s="177" t="str">
        <f>'C. diff CFUs'!C24</f>
        <v>-4_11_0</v>
      </c>
      <c r="C88" s="48">
        <f>'Daily Weight '!A88</f>
        <v>1</v>
      </c>
      <c r="D88" s="143">
        <f>'Daily Weight '!C88</f>
        <v>29.2</v>
      </c>
      <c r="E88" s="192">
        <f>'C. diff CFUs'!W24</f>
        <v>34000000</v>
      </c>
      <c r="F88" s="118" t="s">
        <v>162</v>
      </c>
      <c r="G88" s="195">
        <f>'C. diff CFUs'!B24</f>
        <v>43854</v>
      </c>
      <c r="H88" s="118" t="str">
        <f t="shared" si="2"/>
        <v>Stool 1:10^4</v>
      </c>
    </row>
    <row r="89" ht="15.75" customHeight="1">
      <c r="A89" s="50">
        <f t="shared" si="1"/>
        <v>-4</v>
      </c>
      <c r="B89" s="177" t="str">
        <f>'C. diff CFUs'!C25</f>
        <v>-4_11_L</v>
      </c>
      <c r="C89" s="48">
        <f>'Daily Weight '!A89</f>
        <v>1</v>
      </c>
      <c r="D89" s="143">
        <f>'Daily Weight '!C89</f>
        <v>26.7</v>
      </c>
      <c r="E89" s="192">
        <f>'C. diff CFUs'!W25</f>
        <v>54000000</v>
      </c>
      <c r="F89" s="118" t="s">
        <v>162</v>
      </c>
      <c r="G89" s="195">
        <f>'C. diff CFUs'!B25</f>
        <v>43854</v>
      </c>
      <c r="H89" s="118" t="str">
        <f t="shared" si="2"/>
        <v>Stool 1:10^4</v>
      </c>
    </row>
    <row r="90" ht="15.75" customHeight="1">
      <c r="A90" s="50">
        <f t="shared" si="1"/>
        <v>-4</v>
      </c>
      <c r="B90" s="177" t="str">
        <f>'C. diff CFUs'!C26</f>
        <v>-4_11_R</v>
      </c>
      <c r="C90" s="48">
        <f>'Daily Weight '!A90</f>
        <v>1</v>
      </c>
      <c r="D90" s="143">
        <f>'Daily Weight '!C90</f>
        <v>24.4</v>
      </c>
      <c r="E90" s="192">
        <f>'C. diff CFUs'!W26</f>
        <v>48000000</v>
      </c>
      <c r="F90" s="118" t="s">
        <v>162</v>
      </c>
      <c r="G90" s="195">
        <f>'C. diff CFUs'!B26</f>
        <v>43854</v>
      </c>
      <c r="H90" s="118" t="str">
        <f t="shared" si="2"/>
        <v>Stool 1:10^4</v>
      </c>
    </row>
    <row r="91" ht="15.75" customHeight="1">
      <c r="A91" s="50">
        <f t="shared" si="1"/>
        <v>-3</v>
      </c>
      <c r="B91" s="177" t="str">
        <f>'C. diff CFUs'!C27</f>
        <v>-3_11_30</v>
      </c>
      <c r="C91" s="48">
        <f>'Daily Weight '!A91</f>
        <v>1</v>
      </c>
      <c r="D91" s="143">
        <f>'Daily Weight '!C91</f>
        <v>26.2</v>
      </c>
      <c r="E91" s="192">
        <f>'C. diff CFUs'!W27</f>
        <v>46000</v>
      </c>
      <c r="F91" s="118" t="s">
        <v>162</v>
      </c>
      <c r="G91" s="195">
        <f>'C. diff CFUs'!B27</f>
        <v>43854</v>
      </c>
      <c r="H91" s="118" t="str">
        <f t="shared" si="2"/>
        <v>Stool 1:10^3</v>
      </c>
    </row>
    <row r="92" ht="15.75" customHeight="1">
      <c r="A92" s="50">
        <f t="shared" si="1"/>
        <v>-3</v>
      </c>
      <c r="B92" s="177" t="str">
        <f>'C. diff CFUs'!C28</f>
        <v>-3_11_3L</v>
      </c>
      <c r="C92" s="48">
        <f>'Daily Weight '!A92</f>
        <v>1</v>
      </c>
      <c r="D92" s="143">
        <f>'Daily Weight '!C92</f>
        <v>26.6</v>
      </c>
      <c r="E92" s="192">
        <f>'C. diff CFUs'!W28</f>
        <v>1000</v>
      </c>
      <c r="F92" s="118" t="s">
        <v>162</v>
      </c>
      <c r="G92" s="195">
        <f>'C. diff CFUs'!B28</f>
        <v>43854</v>
      </c>
      <c r="H92" s="118" t="str">
        <f t="shared" si="2"/>
        <v>Stool 1:10^3</v>
      </c>
    </row>
    <row r="93" ht="15.75" customHeight="1">
      <c r="A93" s="50">
        <f t="shared" si="1"/>
        <v>-3</v>
      </c>
      <c r="B93" s="177" t="str">
        <f>'C. diff CFUs'!C29</f>
        <v>-3_11_3R</v>
      </c>
      <c r="C93" s="48">
        <f>'Daily Weight '!A93</f>
        <v>1</v>
      </c>
      <c r="D93" s="143">
        <f>'Daily Weight '!C93</f>
        <v>29</v>
      </c>
      <c r="E93" s="192">
        <f>'C. diff CFUs'!W29</f>
        <v>13000</v>
      </c>
      <c r="F93" s="118" t="s">
        <v>162</v>
      </c>
      <c r="G93" s="195">
        <f>'C. diff CFUs'!B29</f>
        <v>43854</v>
      </c>
      <c r="H93" s="118" t="str">
        <f t="shared" si="2"/>
        <v>Stool 1:10^3</v>
      </c>
    </row>
    <row r="94" ht="15.75" customHeight="1">
      <c r="A94" s="50">
        <f t="shared" si="1"/>
        <v>-2</v>
      </c>
      <c r="B94" s="177" t="str">
        <f>'C. diff CFUs'!C30</f>
        <v>-2_11_0</v>
      </c>
      <c r="C94" s="48">
        <f>'Daily Weight '!A94</f>
        <v>1</v>
      </c>
      <c r="D94" s="143">
        <f>'Daily Weight '!C94</f>
        <v>26.2</v>
      </c>
      <c r="E94" s="192">
        <f>'C. diff CFUs'!W30</f>
        <v>37000</v>
      </c>
      <c r="F94" s="118" t="s">
        <v>162</v>
      </c>
      <c r="G94" s="195">
        <f>'C. diff CFUs'!B30</f>
        <v>43854</v>
      </c>
      <c r="H94" s="118" t="str">
        <f t="shared" si="2"/>
        <v>Stool 1:10^2</v>
      </c>
    </row>
    <row r="95" ht="15.75" customHeight="1">
      <c r="A95" s="50">
        <f t="shared" si="1"/>
        <v>-2</v>
      </c>
      <c r="B95" s="177" t="str">
        <f>'C. diff CFUs'!C31</f>
        <v>-2_11_R</v>
      </c>
      <c r="C95" s="48">
        <f>'Daily Weight '!A95</f>
        <v>1</v>
      </c>
      <c r="D95" s="143">
        <f>'Daily Weight '!C95</f>
        <v>26.7</v>
      </c>
      <c r="E95" s="192">
        <f>'C. diff CFUs'!W31</f>
        <v>20000000</v>
      </c>
      <c r="F95" s="118" t="s">
        <v>162</v>
      </c>
      <c r="G95" s="195">
        <f>'C. diff CFUs'!B31</f>
        <v>43854</v>
      </c>
      <c r="H95" s="118" t="str">
        <f t="shared" si="2"/>
        <v>Stool 1:10^2</v>
      </c>
    </row>
    <row r="96" ht="15.75" customHeight="1">
      <c r="A96" s="50">
        <f t="shared" si="1"/>
        <v>-1</v>
      </c>
      <c r="B96" s="177" t="str">
        <f>'C. diff CFUs'!C32</f>
        <v>-1_11_10</v>
      </c>
      <c r="C96" s="48">
        <f>'Daily Weight '!A96</f>
        <v>1</v>
      </c>
      <c r="D96" s="143">
        <f>'Daily Weight '!C96</f>
        <v>30.5</v>
      </c>
      <c r="E96" s="192">
        <f>'C. diff CFUs'!W32</f>
        <v>50000000</v>
      </c>
      <c r="F96" s="118" t="s">
        <v>162</v>
      </c>
      <c r="G96" s="195">
        <f>'C. diff CFUs'!B32</f>
        <v>43854</v>
      </c>
      <c r="H96" s="118" t="str">
        <f t="shared" si="2"/>
        <v>Stool 1:10</v>
      </c>
    </row>
    <row r="97" ht="15.75" customHeight="1">
      <c r="A97" s="50">
        <f t="shared" si="1"/>
        <v>-1</v>
      </c>
      <c r="B97" s="177" t="str">
        <f>'C. diff CFUs'!C33</f>
        <v>-1_11_1R</v>
      </c>
      <c r="C97" s="48">
        <f>'Daily Weight '!A97</f>
        <v>1</v>
      </c>
      <c r="D97" s="143">
        <f>'Daily Weight '!C97</f>
        <v>31.7</v>
      </c>
      <c r="E97" s="192">
        <f>'C. diff CFUs'!W33</f>
        <v>26000000</v>
      </c>
      <c r="F97" s="118" t="s">
        <v>162</v>
      </c>
      <c r="G97" s="195">
        <f>'C. diff CFUs'!B33</f>
        <v>43854</v>
      </c>
      <c r="H97" s="118" t="str">
        <f t="shared" si="2"/>
        <v>Stool 1:10</v>
      </c>
    </row>
    <row r="98" ht="15.75" customHeight="1">
      <c r="A98" s="50" t="str">
        <f t="shared" si="1"/>
        <v>NT</v>
      </c>
      <c r="B98" s="177" t="str">
        <f>'C. diff CFUs'!C34</f>
        <v>NT_11_0</v>
      </c>
      <c r="C98" s="48">
        <f>'Daily Weight '!A98</f>
        <v>2</v>
      </c>
      <c r="D98" s="143">
        <f>'Daily Weight '!C98</f>
        <v>28.3</v>
      </c>
      <c r="E98" s="192">
        <f>'C. diff CFUs'!W34</f>
        <v>34000000</v>
      </c>
      <c r="F98" s="118" t="s">
        <v>162</v>
      </c>
      <c r="G98" s="195">
        <f>'C. diff CFUs'!B34</f>
        <v>43855</v>
      </c>
      <c r="H98" s="118" t="str">
        <f t="shared" si="2"/>
        <v>PBS</v>
      </c>
    </row>
    <row r="99" ht="15.75" customHeight="1">
      <c r="A99" s="50" t="str">
        <f t="shared" si="1"/>
        <v>NT</v>
      </c>
      <c r="B99" s="177" t="str">
        <f>'C. diff CFUs'!C35</f>
        <v>NT_11_R</v>
      </c>
      <c r="C99" s="48">
        <f>'Daily Weight '!A99</f>
        <v>2</v>
      </c>
      <c r="D99" s="143">
        <f>'Daily Weight '!C99</f>
        <v>29.6</v>
      </c>
      <c r="E99" s="192">
        <f>'C. diff CFUs'!W35</f>
        <v>12500000</v>
      </c>
      <c r="F99" s="118" t="s">
        <v>162</v>
      </c>
      <c r="G99" s="195">
        <f>'C. diff CFUs'!B35</f>
        <v>43855</v>
      </c>
      <c r="H99" s="118" t="str">
        <f t="shared" si="2"/>
        <v>PBS</v>
      </c>
    </row>
    <row r="100" ht="15.75" customHeight="1">
      <c r="A100" s="50">
        <f t="shared" si="1"/>
        <v>-6</v>
      </c>
      <c r="B100" s="177" t="str">
        <f>'C. diff CFUs'!C36</f>
        <v>-6_11_0</v>
      </c>
      <c r="C100" s="48">
        <f>'Daily Weight '!A100</f>
        <v>2</v>
      </c>
      <c r="D100" s="143">
        <f>'Daily Weight '!C100</f>
        <v>22.5</v>
      </c>
      <c r="E100" s="192">
        <f>'C. diff CFUs'!W36</f>
        <v>182000000</v>
      </c>
      <c r="F100" s="118" t="s">
        <v>162</v>
      </c>
      <c r="G100" s="195">
        <f>'C. diff CFUs'!B36</f>
        <v>43855</v>
      </c>
      <c r="H100" s="118" t="str">
        <f t="shared" si="2"/>
        <v>Stool 1:10^6</v>
      </c>
    </row>
    <row r="101" ht="15.75" customHeight="1">
      <c r="A101" s="50">
        <f t="shared" si="1"/>
        <v>-6</v>
      </c>
      <c r="B101" s="177" t="str">
        <f>'C. diff CFUs'!C37</f>
        <v>-6_11_R</v>
      </c>
      <c r="C101" s="48">
        <f>'Daily Weight '!A101</f>
        <v>2</v>
      </c>
      <c r="D101" s="143">
        <f>'Daily Weight '!C101</f>
        <v>24.4</v>
      </c>
      <c r="E101" s="192">
        <f>'C. diff CFUs'!W37</f>
        <v>174000000</v>
      </c>
      <c r="F101" s="118" t="s">
        <v>162</v>
      </c>
      <c r="G101" s="195">
        <f>'C. diff CFUs'!B37</f>
        <v>43855</v>
      </c>
      <c r="H101" s="118" t="str">
        <f t="shared" si="2"/>
        <v>Stool 1:10^6</v>
      </c>
    </row>
    <row r="102" ht="15.75" customHeight="1">
      <c r="A102" s="50">
        <f t="shared" si="1"/>
        <v>-5</v>
      </c>
      <c r="B102" s="177" t="str">
        <f>'C. diff CFUs'!C38</f>
        <v>-5_11_20</v>
      </c>
      <c r="C102" s="48">
        <f>'Daily Weight '!A102</f>
        <v>2</v>
      </c>
      <c r="D102" s="143">
        <f>'Daily Weight '!C102</f>
        <v>27.6</v>
      </c>
      <c r="E102" s="192">
        <f>'C. diff CFUs'!W38</f>
        <v>4100000</v>
      </c>
      <c r="F102" s="118" t="s">
        <v>162</v>
      </c>
      <c r="G102" s="195">
        <f>'C. diff CFUs'!B38</f>
        <v>43855</v>
      </c>
      <c r="H102" s="118" t="str">
        <f t="shared" si="2"/>
        <v>Stool 1:10^5</v>
      </c>
    </row>
    <row r="103" ht="15.75" customHeight="1">
      <c r="A103" s="50">
        <f t="shared" si="1"/>
        <v>-5</v>
      </c>
      <c r="B103" s="177" t="str">
        <f>'C. diff CFUs'!C39</f>
        <v>-5_11_2R</v>
      </c>
      <c r="C103" s="48">
        <f>'Daily Weight '!A103</f>
        <v>2</v>
      </c>
      <c r="D103" s="143">
        <f>'Daily Weight '!C103</f>
        <v>27.7</v>
      </c>
      <c r="E103" s="192">
        <f>'C. diff CFUs'!W39</f>
        <v>14900000</v>
      </c>
      <c r="F103" s="118" t="s">
        <v>162</v>
      </c>
      <c r="G103" s="195">
        <f>'C. diff CFUs'!B39</f>
        <v>43855</v>
      </c>
      <c r="H103" s="118" t="str">
        <f t="shared" si="2"/>
        <v>Stool 1:10^5</v>
      </c>
    </row>
    <row r="104" ht="15.75" customHeight="1">
      <c r="A104" s="50">
        <f t="shared" si="1"/>
        <v>-4</v>
      </c>
      <c r="B104" s="177" t="str">
        <f>'C. diff CFUs'!C40</f>
        <v>-4_11_0</v>
      </c>
      <c r="C104" s="48">
        <f>'Daily Weight '!A104</f>
        <v>2</v>
      </c>
      <c r="D104" s="143">
        <f>'Daily Weight '!C104</f>
        <v>28.8</v>
      </c>
      <c r="E104" s="192">
        <f>'C. diff CFUs'!W40</f>
        <v>16500000</v>
      </c>
      <c r="F104" s="118" t="s">
        <v>162</v>
      </c>
      <c r="G104" s="195">
        <f>'C. diff CFUs'!B40</f>
        <v>43855</v>
      </c>
      <c r="H104" s="118" t="str">
        <f t="shared" si="2"/>
        <v>Stool 1:10^4</v>
      </c>
    </row>
    <row r="105" ht="15.75" customHeight="1">
      <c r="A105" s="50">
        <f t="shared" si="1"/>
        <v>-4</v>
      </c>
      <c r="B105" s="177" t="str">
        <f>'C. diff CFUs'!C41</f>
        <v>-4_11_L</v>
      </c>
      <c r="C105" s="48">
        <f>'Daily Weight '!A105</f>
        <v>2</v>
      </c>
      <c r="D105" s="143">
        <f>'Daily Weight '!C105</f>
        <v>26.1</v>
      </c>
      <c r="E105" s="192">
        <f>'C. diff CFUs'!W41</f>
        <v>60000000</v>
      </c>
      <c r="F105" s="118" t="s">
        <v>162</v>
      </c>
      <c r="G105" s="195">
        <f>'C. diff CFUs'!B41</f>
        <v>43855</v>
      </c>
      <c r="H105" s="118" t="str">
        <f t="shared" si="2"/>
        <v>Stool 1:10^4</v>
      </c>
    </row>
    <row r="106" ht="15.75" customHeight="1">
      <c r="A106" s="50">
        <f t="shared" si="1"/>
        <v>-4</v>
      </c>
      <c r="B106" s="177" t="str">
        <f>'C. diff CFUs'!C42</f>
        <v>-4_11_R</v>
      </c>
      <c r="C106" s="48">
        <f>'Daily Weight '!A106</f>
        <v>2</v>
      </c>
      <c r="D106" s="143">
        <f>'Daily Weight '!C106</f>
        <v>22.2</v>
      </c>
      <c r="E106" s="192">
        <f>'C. diff CFUs'!W42</f>
        <v>6500000</v>
      </c>
      <c r="F106" s="118" t="s">
        <v>162</v>
      </c>
      <c r="G106" s="195">
        <f>'C. diff CFUs'!B42</f>
        <v>43855</v>
      </c>
      <c r="H106" s="118" t="str">
        <f t="shared" si="2"/>
        <v>Stool 1:10^4</v>
      </c>
    </row>
    <row r="107" ht="15.75" customHeight="1">
      <c r="A107" s="50">
        <f t="shared" si="1"/>
        <v>-3</v>
      </c>
      <c r="B107" s="177" t="str">
        <f>'C. diff CFUs'!C43</f>
        <v>-3_11_30</v>
      </c>
      <c r="C107" s="48">
        <f>'Daily Weight '!A107</f>
        <v>2</v>
      </c>
      <c r="D107" s="143">
        <f>'Daily Weight '!C107</f>
        <v>25.6</v>
      </c>
      <c r="E107" s="192">
        <f>'C. diff CFUs'!W43</f>
        <v>2400</v>
      </c>
      <c r="F107" s="118" t="s">
        <v>162</v>
      </c>
      <c r="G107" s="195">
        <f>'C. diff CFUs'!B43</f>
        <v>43855</v>
      </c>
      <c r="H107" s="118" t="str">
        <f t="shared" si="2"/>
        <v>Stool 1:10^3</v>
      </c>
    </row>
    <row r="108" ht="15.75" customHeight="1">
      <c r="A108" s="50">
        <f t="shared" si="1"/>
        <v>-3</v>
      </c>
      <c r="B108" s="177" t="str">
        <f>'C. diff CFUs'!C44</f>
        <v>-3_11_3L</v>
      </c>
      <c r="C108" s="48">
        <f>'Daily Weight '!A108</f>
        <v>2</v>
      </c>
      <c r="D108" s="143">
        <f>'Daily Weight '!C108</f>
        <v>25.9</v>
      </c>
      <c r="E108" s="192">
        <f>'C. diff CFUs'!W44</f>
        <v>0</v>
      </c>
      <c r="F108" s="118" t="s">
        <v>162</v>
      </c>
      <c r="G108" s="195">
        <f>'C. diff CFUs'!B44</f>
        <v>43855</v>
      </c>
      <c r="H108" s="118" t="str">
        <f t="shared" si="2"/>
        <v>Stool 1:10^3</v>
      </c>
    </row>
    <row r="109" ht="15.75" customHeight="1">
      <c r="A109" s="50">
        <f t="shared" si="1"/>
        <v>-3</v>
      </c>
      <c r="B109" s="177" t="str">
        <f>'C. diff CFUs'!C45</f>
        <v>-3_11_3R</v>
      </c>
      <c r="C109" s="48">
        <f>'Daily Weight '!A109</f>
        <v>2</v>
      </c>
      <c r="D109" s="143">
        <f>'Daily Weight '!C109</f>
        <v>28.6</v>
      </c>
      <c r="E109" s="192">
        <f>'C. diff CFUs'!W45</f>
        <v>1500</v>
      </c>
      <c r="F109" s="118" t="s">
        <v>162</v>
      </c>
      <c r="G109" s="195">
        <f>'C. diff CFUs'!B45</f>
        <v>43855</v>
      </c>
      <c r="H109" s="118" t="str">
        <f t="shared" si="2"/>
        <v>Stool 1:10^3</v>
      </c>
    </row>
    <row r="110" ht="15.75" customHeight="1">
      <c r="A110" s="50">
        <f t="shared" si="1"/>
        <v>-2</v>
      </c>
      <c r="B110" s="177" t="str">
        <f>'C. diff CFUs'!C46</f>
        <v>-2_11_0</v>
      </c>
      <c r="C110" s="48">
        <f>'Daily Weight '!A110</f>
        <v>2</v>
      </c>
      <c r="D110" s="143">
        <f>'Daily Weight '!C110</f>
        <v>25.7</v>
      </c>
      <c r="E110" s="192">
        <f>'C. diff CFUs'!W46</f>
        <v>20000</v>
      </c>
      <c r="F110" s="118" t="s">
        <v>162</v>
      </c>
      <c r="G110" s="195">
        <f>'C. diff CFUs'!B46</f>
        <v>43855</v>
      </c>
      <c r="H110" s="118" t="str">
        <f t="shared" si="2"/>
        <v>Stool 1:10^2</v>
      </c>
    </row>
    <row r="111" ht="15.75" customHeight="1">
      <c r="A111" s="50">
        <f t="shared" si="1"/>
        <v>-2</v>
      </c>
      <c r="B111" s="177" t="str">
        <f>'C. diff CFUs'!C47</f>
        <v>-2_11_R</v>
      </c>
      <c r="C111" s="48">
        <f>'Daily Weight '!A111</f>
        <v>2</v>
      </c>
      <c r="D111" s="143">
        <f>'Daily Weight '!C111</f>
        <v>26.4</v>
      </c>
      <c r="E111" s="192">
        <f>'C. diff CFUs'!W47</f>
        <v>1633333.333</v>
      </c>
      <c r="F111" s="118" t="s">
        <v>162</v>
      </c>
      <c r="G111" s="195">
        <f>'C. diff CFUs'!B47</f>
        <v>43855</v>
      </c>
      <c r="H111" s="118" t="str">
        <f t="shared" si="2"/>
        <v>Stool 1:10^2</v>
      </c>
    </row>
    <row r="112" ht="15.75" customHeight="1">
      <c r="A112" s="50">
        <f t="shared" si="1"/>
        <v>-1</v>
      </c>
      <c r="B112" s="177" t="str">
        <f>'C. diff CFUs'!C48</f>
        <v>-1_11_10</v>
      </c>
      <c r="C112" s="48">
        <f>'Daily Weight '!A112</f>
        <v>2</v>
      </c>
      <c r="D112" s="143">
        <f>'Daily Weight '!C112</f>
        <v>29.2</v>
      </c>
      <c r="E112" s="192">
        <f>'C. diff CFUs'!W48</f>
        <v>1733333.333</v>
      </c>
      <c r="F112" s="118" t="s">
        <v>162</v>
      </c>
      <c r="G112" s="195">
        <f>'C. diff CFUs'!B48</f>
        <v>43855</v>
      </c>
      <c r="H112" s="118" t="str">
        <f t="shared" si="2"/>
        <v>Stool 1:10</v>
      </c>
    </row>
    <row r="113" ht="15.75" customHeight="1">
      <c r="A113" s="50">
        <f t="shared" si="1"/>
        <v>-1</v>
      </c>
      <c r="B113" s="177" t="str">
        <f>'C. diff CFUs'!C49</f>
        <v>-1_11_1R</v>
      </c>
      <c r="C113" s="48">
        <f>'Daily Weight '!A113</f>
        <v>2</v>
      </c>
      <c r="D113" s="143">
        <f>'Daily Weight '!C113</f>
        <v>31.5</v>
      </c>
      <c r="E113" s="192">
        <f>'C. diff CFUs'!W49</f>
        <v>1260000</v>
      </c>
      <c r="F113" s="118" t="s">
        <v>162</v>
      </c>
      <c r="G113" s="195">
        <f>'C. diff CFUs'!B49</f>
        <v>43855</v>
      </c>
      <c r="H113" s="118" t="str">
        <f t="shared" si="2"/>
        <v>Stool 1:10</v>
      </c>
    </row>
    <row r="114" ht="15.75" customHeight="1">
      <c r="A114" s="50" t="str">
        <f t="shared" si="1"/>
        <v>NT</v>
      </c>
      <c r="B114" s="177" t="str">
        <f>'C. diff CFUs'!C50</f>
        <v>NT_11_0</v>
      </c>
      <c r="C114" s="48">
        <f>'Daily Weight '!A114</f>
        <v>3</v>
      </c>
      <c r="D114" s="143">
        <f>'Daily Weight '!C114</f>
        <v>28.9</v>
      </c>
      <c r="E114" s="192">
        <f>'C. diff CFUs'!W50</f>
        <v>40000000</v>
      </c>
      <c r="F114" s="118" t="s">
        <v>162</v>
      </c>
      <c r="G114" s="195">
        <f>'C. diff CFUs'!B50</f>
        <v>43856</v>
      </c>
      <c r="H114" s="118" t="str">
        <f t="shared" si="2"/>
        <v>PBS</v>
      </c>
    </row>
    <row r="115" ht="15.75" customHeight="1">
      <c r="A115" s="50" t="str">
        <f t="shared" si="1"/>
        <v>NT</v>
      </c>
      <c r="B115" s="177" t="str">
        <f>'C. diff CFUs'!C51</f>
        <v>NT_11_R</v>
      </c>
      <c r="C115" s="48">
        <f>'Daily Weight '!A115</f>
        <v>3</v>
      </c>
      <c r="D115" s="143">
        <f>'Daily Weight '!C115</f>
        <v>30</v>
      </c>
      <c r="E115" s="192">
        <f>'C. diff CFUs'!W51</f>
        <v>40000000</v>
      </c>
      <c r="F115" s="118" t="s">
        <v>162</v>
      </c>
      <c r="G115" s="195">
        <f>'C. diff CFUs'!B51</f>
        <v>43856</v>
      </c>
      <c r="H115" s="118" t="str">
        <f t="shared" si="2"/>
        <v>PBS</v>
      </c>
    </row>
    <row r="116" ht="15.75" customHeight="1">
      <c r="A116" s="50">
        <f t="shared" si="1"/>
        <v>-6</v>
      </c>
      <c r="B116" s="177" t="str">
        <f>'C. diff CFUs'!C52</f>
        <v>-6_11_0</v>
      </c>
      <c r="C116" s="48">
        <f>'Daily Weight '!A116</f>
        <v>3</v>
      </c>
      <c r="D116" s="143">
        <f>'Daily Weight '!C116</f>
        <v>22.4</v>
      </c>
      <c r="E116" s="192">
        <f>'C. diff CFUs'!W52</f>
        <v>136000000</v>
      </c>
      <c r="F116" s="118" t="s">
        <v>162</v>
      </c>
      <c r="G116" s="195">
        <f>'C. diff CFUs'!B52</f>
        <v>43856</v>
      </c>
      <c r="H116" s="118" t="str">
        <f t="shared" si="2"/>
        <v>Stool 1:10^6</v>
      </c>
    </row>
    <row r="117" ht="15.75" customHeight="1">
      <c r="A117" s="50">
        <f t="shared" si="1"/>
        <v>-6</v>
      </c>
      <c r="B117" s="177" t="str">
        <f>'C. diff CFUs'!C53</f>
        <v>-6_11_R</v>
      </c>
      <c r="C117" s="48">
        <f>'Daily Weight '!A117</f>
        <v>3</v>
      </c>
      <c r="D117" s="143">
        <f>'Daily Weight '!C117</f>
        <v>23.5</v>
      </c>
      <c r="E117" s="192">
        <f>'C. diff CFUs'!W53</f>
        <v>134000000</v>
      </c>
      <c r="F117" s="118" t="s">
        <v>162</v>
      </c>
      <c r="G117" s="195">
        <f>'C. diff CFUs'!B53</f>
        <v>43856</v>
      </c>
      <c r="H117" s="118" t="str">
        <f t="shared" si="2"/>
        <v>Stool 1:10^6</v>
      </c>
    </row>
    <row r="118" ht="15.75" customHeight="1">
      <c r="A118" s="50">
        <f t="shared" si="1"/>
        <v>-5</v>
      </c>
      <c r="B118" s="177" t="str">
        <f>'C. diff CFUs'!C54</f>
        <v>-5_11_20</v>
      </c>
      <c r="C118" s="48">
        <f>'Daily Weight '!A118</f>
        <v>3</v>
      </c>
      <c r="D118" s="143">
        <f>'Daily Weight '!C118</f>
        <v>28.4</v>
      </c>
      <c r="E118" s="192">
        <f>'C. diff CFUs'!W54</f>
        <v>5200000</v>
      </c>
      <c r="F118" s="118" t="s">
        <v>162</v>
      </c>
      <c r="G118" s="195">
        <f>'C. diff CFUs'!B54</f>
        <v>43856</v>
      </c>
      <c r="H118" s="118" t="str">
        <f t="shared" si="2"/>
        <v>Stool 1:10^5</v>
      </c>
    </row>
    <row r="119" ht="15.75" customHeight="1">
      <c r="A119" s="50">
        <f t="shared" si="1"/>
        <v>-5</v>
      </c>
      <c r="B119" s="177" t="str">
        <f>'C. diff CFUs'!C55</f>
        <v>-5_11_2R</v>
      </c>
      <c r="C119" s="48">
        <f>'Daily Weight '!A119</f>
        <v>3</v>
      </c>
      <c r="D119" s="143">
        <f>'Daily Weight '!C119</f>
        <v>28</v>
      </c>
      <c r="E119" s="192">
        <f>'C. diff CFUs'!W55</f>
        <v>830000</v>
      </c>
      <c r="F119" s="118" t="s">
        <v>162</v>
      </c>
      <c r="G119" s="195">
        <f>'C. diff CFUs'!B55</f>
        <v>43856</v>
      </c>
      <c r="H119" s="118" t="str">
        <f t="shared" si="2"/>
        <v>Stool 1:10^5</v>
      </c>
    </row>
    <row r="120" ht="15.75" customHeight="1">
      <c r="A120" s="50">
        <f t="shared" si="1"/>
        <v>-4</v>
      </c>
      <c r="B120" s="177" t="str">
        <f>'C. diff CFUs'!C56</f>
        <v>-4_11_0</v>
      </c>
      <c r="C120" s="48">
        <f>'Daily Weight '!A120</f>
        <v>3</v>
      </c>
      <c r="D120" s="143">
        <f>'Daily Weight '!C120</f>
        <v>28.3</v>
      </c>
      <c r="E120" s="192">
        <f>'C. diff CFUs'!W56</f>
        <v>1700000</v>
      </c>
      <c r="F120" s="118" t="s">
        <v>162</v>
      </c>
      <c r="G120" s="195">
        <f>'C. diff CFUs'!B56</f>
        <v>43856</v>
      </c>
      <c r="H120" s="118" t="str">
        <f t="shared" si="2"/>
        <v>Stool 1:10^4</v>
      </c>
    </row>
    <row r="121" ht="15.75" customHeight="1">
      <c r="A121" s="50">
        <f t="shared" si="1"/>
        <v>-4</v>
      </c>
      <c r="B121" s="177" t="str">
        <f>'C. diff CFUs'!C57</f>
        <v>-4_11_L</v>
      </c>
      <c r="C121" s="48">
        <f>'Daily Weight '!A121</f>
        <v>3</v>
      </c>
      <c r="D121" s="143">
        <f>'Daily Weight '!C121</f>
        <v>24.7</v>
      </c>
      <c r="E121" s="192">
        <f>'C. diff CFUs'!W57</f>
        <v>50000000</v>
      </c>
      <c r="F121" s="118" t="s">
        <v>162</v>
      </c>
      <c r="G121" s="195">
        <f>'C. diff CFUs'!B57</f>
        <v>43856</v>
      </c>
      <c r="H121" s="118" t="str">
        <f t="shared" si="2"/>
        <v>Stool 1:10^4</v>
      </c>
    </row>
    <row r="122" ht="15.75" customHeight="1">
      <c r="A122" s="50">
        <f t="shared" si="1"/>
        <v>-4</v>
      </c>
      <c r="B122" s="177" t="str">
        <f>'C. diff CFUs'!C58</f>
        <v>-4_11_R</v>
      </c>
      <c r="C122" s="48">
        <f>'Daily Weight '!A122</f>
        <v>3</v>
      </c>
      <c r="D122" s="143">
        <f>'Daily Weight '!C122</f>
        <v>22.6</v>
      </c>
      <c r="E122" s="192">
        <f>'C. diff CFUs'!W58</f>
        <v>18400000</v>
      </c>
      <c r="F122" s="118" t="s">
        <v>162</v>
      </c>
      <c r="G122" s="195">
        <f>'C. diff CFUs'!B58</f>
        <v>43856</v>
      </c>
      <c r="H122" s="118" t="str">
        <f t="shared" si="2"/>
        <v>Stool 1:10^4</v>
      </c>
    </row>
    <row r="123" ht="15.75" customHeight="1">
      <c r="A123" s="50">
        <f t="shared" si="1"/>
        <v>-3</v>
      </c>
      <c r="B123" s="177" t="str">
        <f>'C. diff CFUs'!C59</f>
        <v>-3_11_30</v>
      </c>
      <c r="C123" s="48">
        <f>'Daily Weight '!A123</f>
        <v>3</v>
      </c>
      <c r="D123" s="143">
        <f>'Daily Weight '!C123</f>
        <v>25.6</v>
      </c>
      <c r="E123" s="192">
        <f>'C. diff CFUs'!W59</f>
        <v>0</v>
      </c>
      <c r="F123" s="118" t="s">
        <v>162</v>
      </c>
      <c r="G123" s="195">
        <f>'C. diff CFUs'!B59</f>
        <v>43856</v>
      </c>
      <c r="H123" s="118" t="str">
        <f t="shared" si="2"/>
        <v>Stool 1:10^3</v>
      </c>
    </row>
    <row r="124" ht="15.75" customHeight="1">
      <c r="A124" s="50">
        <f t="shared" si="1"/>
        <v>-3</v>
      </c>
      <c r="B124" s="177" t="str">
        <f>'C. diff CFUs'!C60</f>
        <v>-3_11_3L</v>
      </c>
      <c r="C124" s="48">
        <f>'Daily Weight '!A124</f>
        <v>3</v>
      </c>
      <c r="D124" s="143">
        <f>'Daily Weight '!C124</f>
        <v>25.5</v>
      </c>
      <c r="E124" s="192">
        <f>'C. diff CFUs'!W60</f>
        <v>0</v>
      </c>
      <c r="F124" s="118" t="s">
        <v>162</v>
      </c>
      <c r="G124" s="195">
        <f>'C. diff CFUs'!B60</f>
        <v>43856</v>
      </c>
      <c r="H124" s="118" t="str">
        <f t="shared" si="2"/>
        <v>Stool 1:10^3</v>
      </c>
    </row>
    <row r="125" ht="15.75" customHeight="1">
      <c r="A125" s="50">
        <f t="shared" si="1"/>
        <v>-3</v>
      </c>
      <c r="B125" s="177" t="str">
        <f>'C. diff CFUs'!C61</f>
        <v>-3_11_3R</v>
      </c>
      <c r="C125" s="48">
        <f>'Daily Weight '!A125</f>
        <v>3</v>
      </c>
      <c r="D125" s="143">
        <f>'Daily Weight '!C125</f>
        <v>28.3</v>
      </c>
      <c r="E125" s="192">
        <f>'C. diff CFUs'!W61</f>
        <v>0</v>
      </c>
      <c r="F125" s="118" t="s">
        <v>162</v>
      </c>
      <c r="G125" s="195">
        <f>'C. diff CFUs'!B61</f>
        <v>43856</v>
      </c>
      <c r="H125" s="118" t="str">
        <f t="shared" si="2"/>
        <v>Stool 1:10^3</v>
      </c>
    </row>
    <row r="126" ht="15.75" customHeight="1">
      <c r="A126" s="50">
        <f t="shared" si="1"/>
        <v>-2</v>
      </c>
      <c r="B126" s="177" t="str">
        <f>'C. diff CFUs'!C62</f>
        <v>-2_11_0</v>
      </c>
      <c r="C126" s="48">
        <f>'Daily Weight '!A126</f>
        <v>3</v>
      </c>
      <c r="D126" s="143">
        <f>'Daily Weight '!C126</f>
        <v>25.5</v>
      </c>
      <c r="E126" s="192">
        <f>'C. diff CFUs'!W62</f>
        <v>0</v>
      </c>
      <c r="F126" s="118" t="s">
        <v>162</v>
      </c>
      <c r="G126" s="195">
        <f>'C. diff CFUs'!B62</f>
        <v>43856</v>
      </c>
      <c r="H126" s="118" t="str">
        <f t="shared" si="2"/>
        <v>Stool 1:10^2</v>
      </c>
    </row>
    <row r="127" ht="15.75" customHeight="1">
      <c r="A127" s="50">
        <f t="shared" si="1"/>
        <v>-2</v>
      </c>
      <c r="B127" s="177" t="str">
        <f>'C. diff CFUs'!C63</f>
        <v>-2_11_R</v>
      </c>
      <c r="C127" s="48">
        <f>'Daily Weight '!A127</f>
        <v>3</v>
      </c>
      <c r="D127" s="143">
        <f>'Daily Weight '!C127</f>
        <v>26.2</v>
      </c>
      <c r="E127" s="192">
        <f>'C. diff CFUs'!W63</f>
        <v>0</v>
      </c>
      <c r="F127" s="118" t="s">
        <v>162</v>
      </c>
      <c r="G127" s="195">
        <f>'C. diff CFUs'!B63</f>
        <v>43856</v>
      </c>
      <c r="H127" s="118" t="str">
        <f t="shared" si="2"/>
        <v>Stool 1:10^2</v>
      </c>
    </row>
    <row r="128" ht="15.75" customHeight="1">
      <c r="A128" s="50">
        <f t="shared" si="1"/>
        <v>-1</v>
      </c>
      <c r="B128" s="177" t="str">
        <f>'C. diff CFUs'!C64</f>
        <v>-1_11_10</v>
      </c>
      <c r="C128" s="48">
        <f>'Daily Weight '!A128</f>
        <v>3</v>
      </c>
      <c r="D128" s="143">
        <f>'Daily Weight '!C128</f>
        <v>29.3</v>
      </c>
      <c r="E128" s="192">
        <f>'C. diff CFUs'!W64</f>
        <v>103000</v>
      </c>
      <c r="F128" s="118" t="s">
        <v>162</v>
      </c>
      <c r="G128" s="195">
        <f>'C. diff CFUs'!B64</f>
        <v>43856</v>
      </c>
      <c r="H128" s="118" t="str">
        <f t="shared" si="2"/>
        <v>Stool 1:10</v>
      </c>
    </row>
    <row r="129" ht="15.75" customHeight="1">
      <c r="A129" s="50">
        <f t="shared" si="1"/>
        <v>-1</v>
      </c>
      <c r="B129" s="177" t="str">
        <f>'C. diff CFUs'!C65</f>
        <v>-1_11_1R</v>
      </c>
      <c r="C129" s="48">
        <f>'Daily Weight '!A129</f>
        <v>3</v>
      </c>
      <c r="D129" s="143">
        <f>'Daily Weight '!C129</f>
        <v>30.4</v>
      </c>
      <c r="E129" s="192">
        <f>'C. diff CFUs'!W65</f>
        <v>39000</v>
      </c>
      <c r="F129" s="118" t="s">
        <v>162</v>
      </c>
      <c r="G129" s="195">
        <f>'C. diff CFUs'!B65</f>
        <v>43856</v>
      </c>
      <c r="H129" s="118" t="str">
        <f t="shared" si="2"/>
        <v>Stool 1:10</v>
      </c>
    </row>
    <row r="130" ht="15.75" customHeight="1">
      <c r="A130" s="50" t="str">
        <f t="shared" si="1"/>
        <v>NT</v>
      </c>
      <c r="B130" s="177" t="str">
        <f>'C. diff CFUs'!C66</f>
        <v>NT_11_0</v>
      </c>
      <c r="C130" s="48">
        <f>'Daily Weight '!A130</f>
        <v>4</v>
      </c>
      <c r="D130" s="143">
        <f>'Daily Weight '!C130</f>
        <v>28.2</v>
      </c>
      <c r="E130" s="192">
        <f>'C. diff CFUs'!W66</f>
        <v>30000000</v>
      </c>
      <c r="F130" s="118" t="s">
        <v>162</v>
      </c>
      <c r="G130" s="195">
        <f>'C. diff CFUs'!B66</f>
        <v>43857</v>
      </c>
      <c r="H130" s="118" t="str">
        <f t="shared" si="2"/>
        <v>PBS</v>
      </c>
    </row>
    <row r="131" ht="15.75" customHeight="1">
      <c r="A131" s="50" t="str">
        <f t="shared" si="1"/>
        <v>NT</v>
      </c>
      <c r="B131" s="177" t="str">
        <f>'C. diff CFUs'!C67</f>
        <v>NT_11_R</v>
      </c>
      <c r="C131" s="48">
        <f>'Daily Weight '!A131</f>
        <v>4</v>
      </c>
      <c r="D131" s="143">
        <f>'Daily Weight '!C131</f>
        <v>29.3</v>
      </c>
      <c r="E131" s="192">
        <f>'C. diff CFUs'!W67</f>
        <v>24000000</v>
      </c>
      <c r="F131" s="118" t="s">
        <v>162</v>
      </c>
      <c r="G131" s="195">
        <f>'C. diff CFUs'!B67</f>
        <v>43857</v>
      </c>
      <c r="H131" s="118" t="str">
        <f t="shared" si="2"/>
        <v>PBS</v>
      </c>
    </row>
    <row r="132" ht="15.75" customHeight="1">
      <c r="A132" s="50">
        <f t="shared" si="1"/>
        <v>-6</v>
      </c>
      <c r="B132" s="177" t="str">
        <f>'C. diff CFUs'!C68</f>
        <v>-6_11_0</v>
      </c>
      <c r="C132" s="48">
        <f>'Daily Weight '!A132</f>
        <v>4</v>
      </c>
      <c r="D132" s="143">
        <f>'Daily Weight '!C132</f>
        <v>23.7</v>
      </c>
      <c r="E132" s="192">
        <f>'C. diff CFUs'!W68</f>
        <v>28000000</v>
      </c>
      <c r="F132" s="118" t="s">
        <v>162</v>
      </c>
      <c r="G132" s="195">
        <f>'C. diff CFUs'!B68</f>
        <v>43857</v>
      </c>
      <c r="H132" s="118" t="str">
        <f t="shared" si="2"/>
        <v>Stool 1:10^6</v>
      </c>
    </row>
    <row r="133" ht="15.75" customHeight="1">
      <c r="A133" s="50">
        <f t="shared" si="1"/>
        <v>-6</v>
      </c>
      <c r="B133" s="177" t="str">
        <f>'C. diff CFUs'!C69</f>
        <v>-6_11_R</v>
      </c>
      <c r="C133" s="48">
        <f>'Daily Weight '!A133</f>
        <v>4</v>
      </c>
      <c r="D133" s="143">
        <f>'Daily Weight '!C133</f>
        <v>25.6</v>
      </c>
      <c r="E133" s="192">
        <f>'C. diff CFUs'!W69</f>
        <v>96000000</v>
      </c>
      <c r="F133" s="118" t="s">
        <v>162</v>
      </c>
      <c r="G133" s="195">
        <f>'C. diff CFUs'!B69</f>
        <v>43857</v>
      </c>
      <c r="H133" s="118" t="str">
        <f t="shared" si="2"/>
        <v>Stool 1:10^6</v>
      </c>
    </row>
    <row r="134" ht="15.75" customHeight="1">
      <c r="A134" s="50">
        <f t="shared" si="1"/>
        <v>-5</v>
      </c>
      <c r="B134" s="177" t="str">
        <f>'C. diff CFUs'!C70</f>
        <v>-5_11_20</v>
      </c>
      <c r="C134" s="48">
        <f>'Daily Weight '!A134</f>
        <v>4</v>
      </c>
      <c r="D134" s="143">
        <f>'Daily Weight '!C134</f>
        <v>28</v>
      </c>
      <c r="E134" s="192">
        <f>'C. diff CFUs'!W70</f>
        <v>1670000</v>
      </c>
      <c r="F134" s="118" t="s">
        <v>162</v>
      </c>
      <c r="G134" s="195">
        <f>'C. diff CFUs'!B70</f>
        <v>43857</v>
      </c>
      <c r="H134" s="118" t="str">
        <f t="shared" si="2"/>
        <v>Stool 1:10^5</v>
      </c>
    </row>
    <row r="135" ht="15.75" customHeight="1">
      <c r="A135" s="50">
        <f t="shared" si="1"/>
        <v>-5</v>
      </c>
      <c r="B135" s="177" t="str">
        <f>'C. diff CFUs'!C71</f>
        <v>-5_11_2R</v>
      </c>
      <c r="C135" s="48">
        <f>'Daily Weight '!A135</f>
        <v>4</v>
      </c>
      <c r="D135" s="143">
        <f>'Daily Weight '!C135</f>
        <v>29.5</v>
      </c>
      <c r="E135" s="192">
        <f>'C. diff CFUs'!W71</f>
        <v>1720000</v>
      </c>
      <c r="F135" s="118" t="s">
        <v>162</v>
      </c>
      <c r="G135" s="195">
        <f>'C. diff CFUs'!B71</f>
        <v>43857</v>
      </c>
      <c r="H135" s="118" t="str">
        <f t="shared" si="2"/>
        <v>Stool 1:10^5</v>
      </c>
    </row>
    <row r="136" ht="15.75" customHeight="1">
      <c r="A136" s="50">
        <f t="shared" si="1"/>
        <v>-4</v>
      </c>
      <c r="B136" s="177" t="str">
        <f>'C. diff CFUs'!C72</f>
        <v>-4_11_0</v>
      </c>
      <c r="C136" s="48">
        <f>'Daily Weight '!A136</f>
        <v>4</v>
      </c>
      <c r="D136" s="143">
        <f>'Daily Weight '!C136</f>
        <v>29</v>
      </c>
      <c r="E136" s="192">
        <f>'C. diff CFUs'!W72</f>
        <v>53000</v>
      </c>
      <c r="F136" s="118" t="s">
        <v>162</v>
      </c>
      <c r="G136" s="195">
        <f>'C. diff CFUs'!B72</f>
        <v>43857</v>
      </c>
      <c r="H136" s="118" t="str">
        <f t="shared" si="2"/>
        <v>Stool 1:10^4</v>
      </c>
    </row>
    <row r="137" ht="15.75" customHeight="1">
      <c r="A137" s="50">
        <f t="shared" si="1"/>
        <v>-4</v>
      </c>
      <c r="B137" s="177" t="str">
        <f>'C. diff CFUs'!C73</f>
        <v>-4_11_L</v>
      </c>
      <c r="C137" s="48">
        <f>'Daily Weight '!A137</f>
        <v>4</v>
      </c>
      <c r="D137" s="143">
        <f>'Daily Weight '!C137</f>
        <v>26.2</v>
      </c>
      <c r="E137" s="192">
        <f>'C. diff CFUs'!W73</f>
        <v>1140000</v>
      </c>
      <c r="F137" s="118" t="s">
        <v>162</v>
      </c>
      <c r="G137" s="195">
        <f>'C. diff CFUs'!B73</f>
        <v>43857</v>
      </c>
      <c r="H137" s="118" t="str">
        <f t="shared" si="2"/>
        <v>Stool 1:10^4</v>
      </c>
    </row>
    <row r="138" ht="15.75" customHeight="1">
      <c r="A138" s="50">
        <f t="shared" si="1"/>
        <v>-4</v>
      </c>
      <c r="B138" s="177" t="str">
        <f>'C. diff CFUs'!C74</f>
        <v>-4_11_R</v>
      </c>
      <c r="C138" s="48">
        <f>'Daily Weight '!A138</f>
        <v>4</v>
      </c>
      <c r="D138" s="143">
        <f>'Daily Weight '!C138</f>
        <v>23.6</v>
      </c>
      <c r="E138" s="192">
        <f>'C. diff CFUs'!W74</f>
        <v>4346666.667</v>
      </c>
      <c r="F138" s="118" t="s">
        <v>162</v>
      </c>
      <c r="G138" s="195">
        <f>'C. diff CFUs'!B74</f>
        <v>43857</v>
      </c>
      <c r="H138" s="118" t="str">
        <f t="shared" si="2"/>
        <v>Stool 1:10^4</v>
      </c>
    </row>
    <row r="139" ht="15.75" customHeight="1">
      <c r="A139" s="50">
        <f t="shared" si="1"/>
        <v>-3</v>
      </c>
      <c r="B139" s="177" t="str">
        <f>'C. diff CFUs'!C75</f>
        <v>-3_11_30</v>
      </c>
      <c r="C139" s="48">
        <f>'Daily Weight '!A139</f>
        <v>4</v>
      </c>
      <c r="D139" s="143">
        <f>'Daily Weight '!C139</f>
        <v>26</v>
      </c>
      <c r="E139" s="192">
        <f>'C. diff CFUs'!W75</f>
        <v>0</v>
      </c>
      <c r="F139" s="118" t="s">
        <v>162</v>
      </c>
      <c r="G139" s="195">
        <f>'C. diff CFUs'!B75</f>
        <v>43857</v>
      </c>
      <c r="H139" s="118" t="str">
        <f t="shared" si="2"/>
        <v>Stool 1:10^3</v>
      </c>
    </row>
    <row r="140" ht="15.75" customHeight="1">
      <c r="A140" s="50">
        <f t="shared" si="1"/>
        <v>-3</v>
      </c>
      <c r="B140" s="177" t="str">
        <f>'C. diff CFUs'!C76</f>
        <v>-3_11_3L</v>
      </c>
      <c r="C140" s="48">
        <f>'Daily Weight '!A140</f>
        <v>4</v>
      </c>
      <c r="D140" s="143">
        <f>'Daily Weight '!C140</f>
        <v>26</v>
      </c>
      <c r="E140" s="192">
        <f>'C. diff CFUs'!W76</f>
        <v>0</v>
      </c>
      <c r="F140" s="118" t="s">
        <v>162</v>
      </c>
      <c r="G140" s="195">
        <f>'C. diff CFUs'!B76</f>
        <v>43857</v>
      </c>
      <c r="H140" s="118" t="str">
        <f t="shared" si="2"/>
        <v>Stool 1:10^3</v>
      </c>
    </row>
    <row r="141" ht="15.75" customHeight="1">
      <c r="A141" s="50">
        <f t="shared" si="1"/>
        <v>-3</v>
      </c>
      <c r="B141" s="177" t="str">
        <f>'C. diff CFUs'!C77</f>
        <v>-3_11_3R</v>
      </c>
      <c r="C141" s="48">
        <f>'Daily Weight '!A141</f>
        <v>4</v>
      </c>
      <c r="D141" s="143">
        <f>'Daily Weight '!C141</f>
        <v>28</v>
      </c>
      <c r="E141" s="192">
        <f>'C. diff CFUs'!W77</f>
        <v>0</v>
      </c>
      <c r="F141" s="118" t="s">
        <v>162</v>
      </c>
      <c r="G141" s="195">
        <f>'C. diff CFUs'!B77</f>
        <v>43857</v>
      </c>
      <c r="H141" s="118" t="str">
        <f t="shared" si="2"/>
        <v>Stool 1:10^3</v>
      </c>
    </row>
    <row r="142" ht="15.75" customHeight="1">
      <c r="A142" s="50">
        <f t="shared" si="1"/>
        <v>-2</v>
      </c>
      <c r="B142" s="177" t="str">
        <f>'C. diff CFUs'!C78</f>
        <v>-2_11_0</v>
      </c>
      <c r="C142" s="48">
        <f>'Daily Weight '!A142</f>
        <v>4</v>
      </c>
      <c r="D142" s="143">
        <f>'Daily Weight '!C142</f>
        <v>26.3</v>
      </c>
      <c r="E142" s="192">
        <f>'C. diff CFUs'!W78</f>
        <v>0</v>
      </c>
      <c r="F142" s="118" t="s">
        <v>162</v>
      </c>
      <c r="G142" s="195">
        <f>'C. diff CFUs'!B78</f>
        <v>43857</v>
      </c>
      <c r="H142" s="118" t="str">
        <f t="shared" si="2"/>
        <v>Stool 1:10^2</v>
      </c>
    </row>
    <row r="143" ht="15.75" customHeight="1">
      <c r="A143" s="50">
        <f t="shared" si="1"/>
        <v>-2</v>
      </c>
      <c r="B143" s="177" t="str">
        <f>'C. diff CFUs'!C79</f>
        <v>-2_11_R</v>
      </c>
      <c r="C143" s="48">
        <f>'Daily Weight '!A143</f>
        <v>4</v>
      </c>
      <c r="D143" s="143">
        <f>'Daily Weight '!C143</f>
        <v>26.8</v>
      </c>
      <c r="E143" s="192">
        <f>'C. diff CFUs'!W79</f>
        <v>0</v>
      </c>
      <c r="F143" s="118" t="s">
        <v>162</v>
      </c>
      <c r="G143" s="195">
        <f>'C. diff CFUs'!B79</f>
        <v>43857</v>
      </c>
      <c r="H143" s="118" t="str">
        <f t="shared" si="2"/>
        <v>Stool 1:10^2</v>
      </c>
    </row>
    <row r="144" ht="15.75" customHeight="1">
      <c r="A144" s="50">
        <f t="shared" si="1"/>
        <v>-1</v>
      </c>
      <c r="B144" s="177" t="str">
        <f>'C. diff CFUs'!C80</f>
        <v>-1_11_10</v>
      </c>
      <c r="C144" s="48">
        <f>'Daily Weight '!A144</f>
        <v>4</v>
      </c>
      <c r="D144" s="143">
        <f>'Daily Weight '!C144</f>
        <v>29.3</v>
      </c>
      <c r="E144" s="192">
        <f>'C. diff CFUs'!W80</f>
        <v>1000</v>
      </c>
      <c r="F144" s="118" t="s">
        <v>162</v>
      </c>
      <c r="G144" s="195">
        <f>'C. diff CFUs'!B80</f>
        <v>43857</v>
      </c>
      <c r="H144" s="118" t="str">
        <f t="shared" si="2"/>
        <v>Stool 1:10</v>
      </c>
    </row>
    <row r="145" ht="15.75" customHeight="1">
      <c r="A145" s="50">
        <f t="shared" si="1"/>
        <v>-1</v>
      </c>
      <c r="B145" s="177" t="str">
        <f>'C. diff CFUs'!C81</f>
        <v>-1_11_1R</v>
      </c>
      <c r="C145" s="48">
        <f>'Daily Weight '!A145</f>
        <v>4</v>
      </c>
      <c r="D145" s="143">
        <f>'Daily Weight '!C145</f>
        <v>30.4</v>
      </c>
      <c r="E145" s="192">
        <f>'C. diff CFUs'!W81</f>
        <v>2400</v>
      </c>
      <c r="F145" s="118" t="s">
        <v>162</v>
      </c>
      <c r="G145" s="195">
        <f>'C. diff CFUs'!B81</f>
        <v>43857</v>
      </c>
      <c r="H145" s="118" t="str">
        <f t="shared" si="2"/>
        <v>Stool 1:10</v>
      </c>
    </row>
    <row r="146" ht="15.75" customHeight="1">
      <c r="A146" s="50" t="str">
        <f t="shared" si="1"/>
        <v>NT</v>
      </c>
      <c r="B146" s="177" t="str">
        <f>'C. diff CFUs'!C82</f>
        <v>NT_11_0</v>
      </c>
      <c r="C146" s="48">
        <f>'Daily Weight '!A146</f>
        <v>5</v>
      </c>
      <c r="D146" s="143">
        <f>'Daily Weight '!C146</f>
        <v>28.2</v>
      </c>
      <c r="E146" s="192">
        <f>'C. diff CFUs'!W82</f>
        <v>30000000</v>
      </c>
      <c r="F146" s="118" t="s">
        <v>162</v>
      </c>
      <c r="G146" s="195">
        <f>'C. diff CFUs'!B82</f>
        <v>43858</v>
      </c>
      <c r="H146" s="118" t="str">
        <f t="shared" si="2"/>
        <v>PBS</v>
      </c>
    </row>
    <row r="147" ht="15.75" customHeight="1">
      <c r="A147" s="50" t="str">
        <f t="shared" si="1"/>
        <v>NT</v>
      </c>
      <c r="B147" s="177" t="str">
        <f>'C. diff CFUs'!C83</f>
        <v>NT_11_R</v>
      </c>
      <c r="C147" s="48">
        <f>'Daily Weight '!A147</f>
        <v>5</v>
      </c>
      <c r="D147" s="143">
        <f>'Daily Weight '!C147</f>
        <v>29.1</v>
      </c>
      <c r="E147" s="192">
        <f>'C. diff CFUs'!W83</f>
        <v>4100000</v>
      </c>
      <c r="F147" s="118" t="s">
        <v>162</v>
      </c>
      <c r="G147" s="195">
        <f>'C. diff CFUs'!B83</f>
        <v>43858</v>
      </c>
      <c r="H147" s="118" t="str">
        <f t="shared" si="2"/>
        <v>PBS</v>
      </c>
    </row>
    <row r="148" ht="15.75" customHeight="1">
      <c r="A148" s="50">
        <f t="shared" si="1"/>
        <v>-6</v>
      </c>
      <c r="B148" s="177" t="str">
        <f>'C. diff CFUs'!C84</f>
        <v>-6_11_0</v>
      </c>
      <c r="C148" s="48">
        <f>'Daily Weight '!A148</f>
        <v>5</v>
      </c>
      <c r="D148" s="143">
        <f>'Daily Weight '!C148</f>
        <v>24.2</v>
      </c>
      <c r="E148" s="192">
        <f>'C. diff CFUs'!W84</f>
        <v>15400000</v>
      </c>
      <c r="F148" s="118" t="s">
        <v>162</v>
      </c>
      <c r="G148" s="195">
        <f>'C. diff CFUs'!B84</f>
        <v>43858</v>
      </c>
      <c r="H148" s="118" t="str">
        <f t="shared" si="2"/>
        <v>Stool 1:10^6</v>
      </c>
    </row>
    <row r="149" ht="15.75" customHeight="1">
      <c r="A149" s="50">
        <f t="shared" si="1"/>
        <v>-6</v>
      </c>
      <c r="B149" s="177" t="str">
        <f>'C. diff CFUs'!C85</f>
        <v>-6_11_R</v>
      </c>
      <c r="C149" s="48">
        <f>'Daily Weight '!A149</f>
        <v>5</v>
      </c>
      <c r="D149" s="143">
        <f>'Daily Weight '!C149</f>
        <v>25.3</v>
      </c>
      <c r="E149" s="192">
        <f>'C. diff CFUs'!W85</f>
        <v>72000000</v>
      </c>
      <c r="F149" s="118" t="s">
        <v>162</v>
      </c>
      <c r="G149" s="195">
        <f>'C. diff CFUs'!B85</f>
        <v>43858</v>
      </c>
      <c r="H149" s="118" t="str">
        <f t="shared" si="2"/>
        <v>Stool 1:10^6</v>
      </c>
    </row>
    <row r="150" ht="15.75" customHeight="1">
      <c r="A150" s="50">
        <f t="shared" si="1"/>
        <v>-5</v>
      </c>
      <c r="B150" s="177" t="str">
        <f>'C. diff CFUs'!C86</f>
        <v>-5_11_20</v>
      </c>
      <c r="C150" s="48">
        <f>'Daily Weight '!A150</f>
        <v>5</v>
      </c>
      <c r="D150" s="143">
        <f>'Daily Weight '!C150</f>
        <v>28</v>
      </c>
      <c r="E150" s="192">
        <f>'C. diff CFUs'!W86</f>
        <v>260000</v>
      </c>
      <c r="F150" s="118" t="s">
        <v>162</v>
      </c>
      <c r="G150" s="195">
        <f>'C. diff CFUs'!B86</f>
        <v>43858</v>
      </c>
      <c r="H150" s="118" t="str">
        <f t="shared" si="2"/>
        <v>Stool 1:10^5</v>
      </c>
    </row>
    <row r="151" ht="15.75" customHeight="1">
      <c r="A151" s="50">
        <f t="shared" si="1"/>
        <v>-5</v>
      </c>
      <c r="B151" s="177" t="str">
        <f>'C. diff CFUs'!C87</f>
        <v>-5_11_2R</v>
      </c>
      <c r="C151" s="48">
        <f>'Daily Weight '!A151</f>
        <v>5</v>
      </c>
      <c r="D151" s="143">
        <f>'Daily Weight '!C151</f>
        <v>29.3</v>
      </c>
      <c r="E151" s="192">
        <f>'C. diff CFUs'!W87</f>
        <v>87000</v>
      </c>
      <c r="F151" s="118" t="s">
        <v>162</v>
      </c>
      <c r="G151" s="195">
        <f>'C. diff CFUs'!B87</f>
        <v>43858</v>
      </c>
      <c r="H151" s="118" t="str">
        <f t="shared" si="2"/>
        <v>Stool 1:10^5</v>
      </c>
    </row>
    <row r="152" ht="15.75" customHeight="1">
      <c r="A152" s="50">
        <f t="shared" si="1"/>
        <v>-4</v>
      </c>
      <c r="B152" s="177" t="str">
        <f>'C. diff CFUs'!C88</f>
        <v>-4_11_0</v>
      </c>
      <c r="C152" s="48">
        <f>'Daily Weight '!A152</f>
        <v>5</v>
      </c>
      <c r="D152" s="143">
        <f>'Daily Weight '!C152</f>
        <v>28.9</v>
      </c>
      <c r="E152" s="192">
        <f>'C. diff CFUs'!W88</f>
        <v>600</v>
      </c>
      <c r="F152" s="118" t="s">
        <v>162</v>
      </c>
      <c r="G152" s="195">
        <f>'C. diff CFUs'!B88</f>
        <v>43858</v>
      </c>
      <c r="H152" s="118" t="str">
        <f t="shared" si="2"/>
        <v>Stool 1:10^4</v>
      </c>
    </row>
    <row r="153" ht="15.75" customHeight="1">
      <c r="A153" s="50">
        <f t="shared" si="1"/>
        <v>-4</v>
      </c>
      <c r="B153" s="177" t="str">
        <f>'C. diff CFUs'!C89</f>
        <v>-4_11_L</v>
      </c>
      <c r="C153" s="48">
        <f>'Daily Weight '!A153</f>
        <v>5</v>
      </c>
      <c r="D153" s="143">
        <f>'Daily Weight '!C153</f>
        <v>27.6</v>
      </c>
      <c r="E153" s="192">
        <f>'C. diff CFUs'!W89</f>
        <v>620000</v>
      </c>
      <c r="F153" s="118" t="s">
        <v>162</v>
      </c>
      <c r="G153" s="195">
        <f>'C. diff CFUs'!B89</f>
        <v>43858</v>
      </c>
      <c r="H153" s="118" t="str">
        <f t="shared" si="2"/>
        <v>Stool 1:10^4</v>
      </c>
    </row>
    <row r="154" ht="15.75" customHeight="1">
      <c r="A154" s="50">
        <f t="shared" si="1"/>
        <v>-4</v>
      </c>
      <c r="B154" s="177" t="str">
        <f>'C. diff CFUs'!C90</f>
        <v>-4_11_R</v>
      </c>
      <c r="C154" s="48">
        <f>'Daily Weight '!A154</f>
        <v>5</v>
      </c>
      <c r="D154" s="143">
        <f>'Daily Weight '!C154</f>
        <v>23.6</v>
      </c>
      <c r="E154" s="192">
        <f>'C. diff CFUs'!W90</f>
        <v>47000</v>
      </c>
      <c r="F154" s="118" t="s">
        <v>162</v>
      </c>
      <c r="G154" s="195">
        <f>'C. diff CFUs'!B90</f>
        <v>43858</v>
      </c>
      <c r="H154" s="118" t="str">
        <f t="shared" si="2"/>
        <v>Stool 1:10^4</v>
      </c>
    </row>
    <row r="155" ht="15.75" customHeight="1">
      <c r="A155" s="50">
        <f t="shared" si="1"/>
        <v>-3</v>
      </c>
      <c r="B155" s="177" t="str">
        <f>'C. diff CFUs'!C91</f>
        <v>-3_11_30</v>
      </c>
      <c r="C155" s="48">
        <f>'Daily Weight '!A155</f>
        <v>5</v>
      </c>
      <c r="D155" s="143">
        <f>'Daily Weight '!C155</f>
        <v>25.7</v>
      </c>
      <c r="E155" s="192">
        <f>'C. diff CFUs'!W91</f>
        <v>0</v>
      </c>
      <c r="F155" s="118" t="s">
        <v>162</v>
      </c>
      <c r="G155" s="195">
        <f>'C. diff CFUs'!B91</f>
        <v>43858</v>
      </c>
      <c r="H155" s="118" t="str">
        <f t="shared" si="2"/>
        <v>Stool 1:10^3</v>
      </c>
    </row>
    <row r="156" ht="15.75" customHeight="1">
      <c r="A156" s="50">
        <f t="shared" si="1"/>
        <v>-3</v>
      </c>
      <c r="B156" s="177" t="str">
        <f>'C. diff CFUs'!C92</f>
        <v>-3_11_3L</v>
      </c>
      <c r="C156" s="48">
        <f>'Daily Weight '!A156</f>
        <v>5</v>
      </c>
      <c r="D156" s="143">
        <f>'Daily Weight '!C156</f>
        <v>25.5</v>
      </c>
      <c r="E156" s="192">
        <f>'C. diff CFUs'!W92</f>
        <v>0</v>
      </c>
      <c r="F156" s="118" t="s">
        <v>162</v>
      </c>
      <c r="G156" s="195">
        <f>'C. diff CFUs'!B92</f>
        <v>43858</v>
      </c>
      <c r="H156" s="118" t="str">
        <f t="shared" si="2"/>
        <v>Stool 1:10^3</v>
      </c>
    </row>
    <row r="157" ht="15.75" customHeight="1">
      <c r="A157" s="50">
        <f t="shared" si="1"/>
        <v>-3</v>
      </c>
      <c r="B157" s="177" t="str">
        <f>'C. diff CFUs'!C93</f>
        <v>-3_11_3R</v>
      </c>
      <c r="C157" s="48">
        <f>'Daily Weight '!A157</f>
        <v>5</v>
      </c>
      <c r="D157" s="143">
        <f>'Daily Weight '!C157</f>
        <v>28</v>
      </c>
      <c r="E157" s="192">
        <f>'C. diff CFUs'!W93</f>
        <v>0</v>
      </c>
      <c r="F157" s="118" t="s">
        <v>162</v>
      </c>
      <c r="G157" s="195">
        <f>'C. diff CFUs'!B93</f>
        <v>43858</v>
      </c>
      <c r="H157" s="118" t="str">
        <f t="shared" si="2"/>
        <v>Stool 1:10^3</v>
      </c>
    </row>
    <row r="158" ht="15.75" customHeight="1">
      <c r="A158" s="50">
        <f t="shared" si="1"/>
        <v>-2</v>
      </c>
      <c r="B158" s="177" t="str">
        <f>'C. diff CFUs'!C94</f>
        <v>-2_11_0</v>
      </c>
      <c r="C158" s="48">
        <f>'Daily Weight '!A158</f>
        <v>5</v>
      </c>
      <c r="D158" s="143">
        <f>'Daily Weight '!C158</f>
        <v>25.7</v>
      </c>
      <c r="E158" s="192">
        <f>'C. diff CFUs'!W94</f>
        <v>0</v>
      </c>
      <c r="F158" s="118" t="s">
        <v>162</v>
      </c>
      <c r="G158" s="195">
        <f>'C. diff CFUs'!B94</f>
        <v>43858</v>
      </c>
      <c r="H158" s="118" t="str">
        <f t="shared" si="2"/>
        <v>Stool 1:10^2</v>
      </c>
    </row>
    <row r="159" ht="15.75" customHeight="1">
      <c r="A159" s="50">
        <f t="shared" si="1"/>
        <v>-2</v>
      </c>
      <c r="B159" s="177" t="str">
        <f>'C. diff CFUs'!C95</f>
        <v>-2_11_R</v>
      </c>
      <c r="C159" s="48">
        <f>'Daily Weight '!A159</f>
        <v>5</v>
      </c>
      <c r="D159" s="143">
        <f>'Daily Weight '!C159</f>
        <v>26.2</v>
      </c>
      <c r="E159" s="192">
        <f>'C. diff CFUs'!W95</f>
        <v>0</v>
      </c>
      <c r="F159" s="118" t="s">
        <v>162</v>
      </c>
      <c r="G159" s="195">
        <f>'C. diff CFUs'!B95</f>
        <v>43858</v>
      </c>
      <c r="H159" s="118" t="str">
        <f t="shared" si="2"/>
        <v>Stool 1:10^2</v>
      </c>
    </row>
    <row r="160" ht="15.75" customHeight="1">
      <c r="A160" s="50">
        <f t="shared" si="1"/>
        <v>-1</v>
      </c>
      <c r="B160" s="177" t="str">
        <f>'C. diff CFUs'!C96</f>
        <v>-1_11_10</v>
      </c>
      <c r="C160" s="48">
        <f>'Daily Weight '!A160</f>
        <v>5</v>
      </c>
      <c r="D160" s="143">
        <f>'Daily Weight '!C160</f>
        <v>29.9</v>
      </c>
      <c r="E160" s="192">
        <f>'C. diff CFUs'!W96</f>
        <v>0</v>
      </c>
      <c r="F160" s="118" t="s">
        <v>162</v>
      </c>
      <c r="G160" s="195">
        <f>'C. diff CFUs'!B96</f>
        <v>43858</v>
      </c>
      <c r="H160" s="118" t="str">
        <f t="shared" si="2"/>
        <v>Stool 1:10</v>
      </c>
    </row>
    <row r="161" ht="15.75" customHeight="1">
      <c r="A161" s="50">
        <f t="shared" si="1"/>
        <v>-1</v>
      </c>
      <c r="B161" s="177" t="str">
        <f>'C. diff CFUs'!C97</f>
        <v>-1_11_1R</v>
      </c>
      <c r="C161" s="48">
        <f>'Daily Weight '!A161</f>
        <v>5</v>
      </c>
      <c r="D161" s="143">
        <f>'Daily Weight '!C161</f>
        <v>31.6</v>
      </c>
      <c r="E161" s="192">
        <f>'C. diff CFUs'!W97</f>
        <v>0</v>
      </c>
      <c r="F161" s="118" t="s">
        <v>162</v>
      </c>
      <c r="G161" s="195">
        <f>'C. diff CFUs'!B97</f>
        <v>43858</v>
      </c>
      <c r="H161" s="118" t="str">
        <f t="shared" si="2"/>
        <v>Stool 1:10</v>
      </c>
    </row>
    <row r="162" ht="15.75" customHeight="1">
      <c r="A162" s="50" t="str">
        <f t="shared" si="1"/>
        <v>NT</v>
      </c>
      <c r="B162" s="177" t="str">
        <f>'C. diff CFUs'!C98</f>
        <v>NT_11_0</v>
      </c>
      <c r="C162" s="48">
        <f>'Daily Weight '!A162</f>
        <v>6</v>
      </c>
      <c r="D162" s="143">
        <f>'Daily Weight '!C162</f>
        <v>28</v>
      </c>
      <c r="E162" s="192">
        <f>'C. diff CFUs'!W98</f>
        <v>15000000</v>
      </c>
      <c r="F162" s="118" t="s">
        <v>162</v>
      </c>
      <c r="G162" s="195">
        <f>'C. diff CFUs'!B98</f>
        <v>43859</v>
      </c>
      <c r="H162" s="118" t="str">
        <f t="shared" si="2"/>
        <v>PBS</v>
      </c>
    </row>
    <row r="163" ht="15.75" customHeight="1">
      <c r="A163" s="50" t="str">
        <f t="shared" si="1"/>
        <v>NT</v>
      </c>
      <c r="B163" s="177" t="str">
        <f>'C. diff CFUs'!C99</f>
        <v>NT_11_R</v>
      </c>
      <c r="C163" s="48">
        <f>'Daily Weight '!A163</f>
        <v>6</v>
      </c>
      <c r="D163" s="143">
        <f>'Daily Weight '!C163</f>
        <v>29.4</v>
      </c>
      <c r="E163" s="192">
        <f>'C. diff CFUs'!W99</f>
        <v>5900000</v>
      </c>
      <c r="F163" s="118" t="s">
        <v>162</v>
      </c>
      <c r="G163" s="195">
        <f>'C. diff CFUs'!B99</f>
        <v>43859</v>
      </c>
      <c r="H163" s="118" t="str">
        <f t="shared" si="2"/>
        <v>PBS</v>
      </c>
    </row>
    <row r="164" ht="15.75" customHeight="1">
      <c r="A164" s="50">
        <f t="shared" si="1"/>
        <v>-6</v>
      </c>
      <c r="B164" s="177" t="str">
        <f>'C. diff CFUs'!C100</f>
        <v>-6_11_0</v>
      </c>
      <c r="C164" s="48">
        <f>'Daily Weight '!A164</f>
        <v>6</v>
      </c>
      <c r="D164" s="143">
        <f>'Daily Weight '!C164</f>
        <v>24.5</v>
      </c>
      <c r="E164" s="192">
        <f>'C. diff CFUs'!W100</f>
        <v>38000000</v>
      </c>
      <c r="F164" s="118" t="s">
        <v>162</v>
      </c>
      <c r="G164" s="195">
        <f>'C. diff CFUs'!B100</f>
        <v>43859</v>
      </c>
      <c r="H164" s="118" t="str">
        <f t="shared" si="2"/>
        <v>Stool 1:10^6</v>
      </c>
    </row>
    <row r="165" ht="15.75" customHeight="1">
      <c r="A165" s="50">
        <f t="shared" si="1"/>
        <v>-6</v>
      </c>
      <c r="B165" s="177" t="str">
        <f>'C. diff CFUs'!C101</f>
        <v>-6_11_R</v>
      </c>
      <c r="C165" s="48">
        <f>'Daily Weight '!A165</f>
        <v>6</v>
      </c>
      <c r="D165" s="143">
        <f>'Daily Weight '!C165</f>
        <v>25.5</v>
      </c>
      <c r="E165" s="192">
        <f>'C. diff CFUs'!W101</f>
        <v>36000000</v>
      </c>
      <c r="F165" s="118" t="s">
        <v>162</v>
      </c>
      <c r="G165" s="195">
        <f>'C. diff CFUs'!B101</f>
        <v>43859</v>
      </c>
      <c r="H165" s="118" t="str">
        <f t="shared" si="2"/>
        <v>Stool 1:10^6</v>
      </c>
    </row>
    <row r="166" ht="15.75" customHeight="1">
      <c r="A166" s="50">
        <f t="shared" si="1"/>
        <v>-5</v>
      </c>
      <c r="B166" s="177" t="str">
        <f>'C. diff CFUs'!C102</f>
        <v>-5_11_20</v>
      </c>
      <c r="C166" s="48">
        <f>'Daily Weight '!A166</f>
        <v>6</v>
      </c>
      <c r="D166" s="143">
        <f>'Daily Weight '!C166</f>
        <v>27.7</v>
      </c>
      <c r="E166" s="192">
        <f>'C. diff CFUs'!W102</f>
        <v>1392000</v>
      </c>
      <c r="F166" s="118" t="s">
        <v>162</v>
      </c>
      <c r="G166" s="195">
        <f>'C. diff CFUs'!B102</f>
        <v>43859</v>
      </c>
      <c r="H166" s="118" t="str">
        <f t="shared" si="2"/>
        <v>Stool 1:10^5</v>
      </c>
    </row>
    <row r="167" ht="15.75" customHeight="1">
      <c r="A167" s="50">
        <f t="shared" si="1"/>
        <v>-5</v>
      </c>
      <c r="B167" s="177" t="str">
        <f>'C. diff CFUs'!C103</f>
        <v>-5_11_2R</v>
      </c>
      <c r="C167" s="48">
        <f>'Daily Weight '!A167</f>
        <v>6</v>
      </c>
      <c r="D167" s="143">
        <f>'Daily Weight '!C167</f>
        <v>29.2</v>
      </c>
      <c r="E167" s="192">
        <f>'C. diff CFUs'!W103</f>
        <v>224000</v>
      </c>
      <c r="F167" s="118" t="s">
        <v>162</v>
      </c>
      <c r="G167" s="195">
        <f>'C. diff CFUs'!B103</f>
        <v>43859</v>
      </c>
      <c r="H167" s="118" t="str">
        <f t="shared" si="2"/>
        <v>Stool 1:10^5</v>
      </c>
    </row>
    <row r="168" ht="15.75" customHeight="1">
      <c r="A168" s="50">
        <f t="shared" si="1"/>
        <v>-4</v>
      </c>
      <c r="B168" s="177" t="str">
        <f>'C. diff CFUs'!C104</f>
        <v>-4_11_0</v>
      </c>
      <c r="C168" s="48">
        <f>'Daily Weight '!A168</f>
        <v>6</v>
      </c>
      <c r="D168" s="143">
        <f>'Daily Weight '!C168</f>
        <v>29</v>
      </c>
      <c r="E168" s="192">
        <f>'C. diff CFUs'!W104</f>
        <v>4600</v>
      </c>
      <c r="F168" s="118" t="s">
        <v>162</v>
      </c>
      <c r="G168" s="195">
        <f>'C. diff CFUs'!B104</f>
        <v>43859</v>
      </c>
      <c r="H168" s="118" t="str">
        <f t="shared" si="2"/>
        <v>Stool 1:10^4</v>
      </c>
    </row>
    <row r="169" ht="15.75" customHeight="1">
      <c r="A169" s="50">
        <f t="shared" si="1"/>
        <v>-4</v>
      </c>
      <c r="B169" s="177" t="str">
        <f>'C. diff CFUs'!C105</f>
        <v>-4_11_L</v>
      </c>
      <c r="C169" s="48">
        <f>'Daily Weight '!A169</f>
        <v>6</v>
      </c>
      <c r="D169" s="143">
        <f>'Daily Weight '!C169</f>
        <v>26.6</v>
      </c>
      <c r="E169" s="192">
        <f>'C. diff CFUs'!W105</f>
        <v>7700</v>
      </c>
      <c r="F169" s="118" t="s">
        <v>162</v>
      </c>
      <c r="G169" s="195">
        <f>'C. diff CFUs'!B105</f>
        <v>43859</v>
      </c>
      <c r="H169" s="118" t="str">
        <f t="shared" si="2"/>
        <v>Stool 1:10^4</v>
      </c>
    </row>
    <row r="170" ht="15.75" customHeight="1">
      <c r="A170" s="50">
        <f t="shared" si="1"/>
        <v>-4</v>
      </c>
      <c r="B170" s="177" t="str">
        <f>'C. diff CFUs'!C106</f>
        <v>-4_11_R</v>
      </c>
      <c r="C170" s="48">
        <f>'Daily Weight '!A170</f>
        <v>6</v>
      </c>
      <c r="D170" s="143">
        <f>'Daily Weight '!C170</f>
        <v>23.9</v>
      </c>
      <c r="E170" s="192">
        <f>'C. diff CFUs'!W106</f>
        <v>0</v>
      </c>
      <c r="F170" s="118" t="s">
        <v>162</v>
      </c>
      <c r="G170" s="195">
        <f>'C. diff CFUs'!B106</f>
        <v>43859</v>
      </c>
      <c r="H170" s="118" t="str">
        <f t="shared" si="2"/>
        <v>Stool 1:10^4</v>
      </c>
    </row>
    <row r="171" ht="15.75" customHeight="1">
      <c r="A171" s="50">
        <f t="shared" si="1"/>
        <v>-3</v>
      </c>
      <c r="B171" s="177" t="str">
        <f>'C. diff CFUs'!C107</f>
        <v>-3_11_30</v>
      </c>
      <c r="C171" s="48">
        <f>'Daily Weight '!A171</f>
        <v>6</v>
      </c>
      <c r="D171" s="143">
        <f>'Daily Weight '!C171</f>
        <v>25.5</v>
      </c>
      <c r="E171" s="192">
        <f>'C. diff CFUs'!W107</f>
        <v>0</v>
      </c>
      <c r="F171" s="118" t="s">
        <v>162</v>
      </c>
      <c r="G171" s="195">
        <f>'C. diff CFUs'!B107</f>
        <v>43859</v>
      </c>
      <c r="H171" s="118" t="str">
        <f t="shared" si="2"/>
        <v>Stool 1:10^3</v>
      </c>
    </row>
    <row r="172" ht="15.75" customHeight="1">
      <c r="A172" s="50">
        <f t="shared" si="1"/>
        <v>-3</v>
      </c>
      <c r="B172" s="177" t="str">
        <f>'C. diff CFUs'!C108</f>
        <v>-3_11_3L</v>
      </c>
      <c r="C172" s="48">
        <f>'Daily Weight '!A172</f>
        <v>6</v>
      </c>
      <c r="D172" s="143">
        <f>'Daily Weight '!C172</f>
        <v>25.4</v>
      </c>
      <c r="E172" s="192">
        <f>'C. diff CFUs'!W108</f>
        <v>0</v>
      </c>
      <c r="F172" s="118" t="s">
        <v>162</v>
      </c>
      <c r="G172" s="195">
        <f>'C. diff CFUs'!B108</f>
        <v>43859</v>
      </c>
      <c r="H172" s="118" t="str">
        <f t="shared" si="2"/>
        <v>Stool 1:10^3</v>
      </c>
    </row>
    <row r="173" ht="15.75" customHeight="1">
      <c r="A173" s="50">
        <f t="shared" si="1"/>
        <v>-3</v>
      </c>
      <c r="B173" s="177" t="str">
        <f>'C. diff CFUs'!C109</f>
        <v>-3_11_3R</v>
      </c>
      <c r="C173" s="48">
        <f>'Daily Weight '!A173</f>
        <v>6</v>
      </c>
      <c r="D173" s="143">
        <f>'Daily Weight '!C173</f>
        <v>27.7</v>
      </c>
      <c r="E173" s="192">
        <f>'C. diff CFUs'!W109</f>
        <v>0</v>
      </c>
      <c r="F173" s="118" t="s">
        <v>162</v>
      </c>
      <c r="G173" s="195">
        <f>'C. diff CFUs'!B109</f>
        <v>43859</v>
      </c>
      <c r="H173" s="118" t="str">
        <f t="shared" si="2"/>
        <v>Stool 1:10^3</v>
      </c>
    </row>
    <row r="174" ht="15.75" customHeight="1">
      <c r="A174" s="50">
        <f t="shared" si="1"/>
        <v>-2</v>
      </c>
      <c r="B174" s="177" t="str">
        <f>'C. diff CFUs'!C110</f>
        <v>-2_11_0</v>
      </c>
      <c r="C174" s="48">
        <f>'Daily Weight '!A174</f>
        <v>6</v>
      </c>
      <c r="D174" s="143">
        <f>'Daily Weight '!C174</f>
        <v>25.7</v>
      </c>
      <c r="E174" s="192">
        <f>'C. diff CFUs'!W110</f>
        <v>0</v>
      </c>
      <c r="F174" s="118" t="s">
        <v>162</v>
      </c>
      <c r="G174" s="195">
        <f>'C. diff CFUs'!B110</f>
        <v>43859</v>
      </c>
      <c r="H174" s="118" t="str">
        <f t="shared" si="2"/>
        <v>Stool 1:10^2</v>
      </c>
    </row>
    <row r="175" ht="15.75" customHeight="1">
      <c r="A175" s="50">
        <f t="shared" si="1"/>
        <v>-2</v>
      </c>
      <c r="B175" s="177" t="str">
        <f>'C. diff CFUs'!C111</f>
        <v>-2_11_R</v>
      </c>
      <c r="C175" s="48">
        <f>'Daily Weight '!A175</f>
        <v>6</v>
      </c>
      <c r="D175" s="143">
        <f>'Daily Weight '!C175</f>
        <v>25.5</v>
      </c>
      <c r="E175" s="192">
        <f>'C. diff CFUs'!W111</f>
        <v>0</v>
      </c>
      <c r="F175" s="118" t="s">
        <v>162</v>
      </c>
      <c r="G175" s="195">
        <f>'C. diff CFUs'!B111</f>
        <v>43859</v>
      </c>
      <c r="H175" s="118" t="str">
        <f t="shared" si="2"/>
        <v>Stool 1:10^2</v>
      </c>
    </row>
    <row r="176" ht="15.75" customHeight="1">
      <c r="A176" s="50">
        <f t="shared" si="1"/>
        <v>-1</v>
      </c>
      <c r="B176" s="177" t="str">
        <f>'C. diff CFUs'!C112</f>
        <v>-1_11_10</v>
      </c>
      <c r="C176" s="48">
        <f>'Daily Weight '!A176</f>
        <v>6</v>
      </c>
      <c r="D176" s="143">
        <f>'Daily Weight '!C176</f>
        <v>29.6</v>
      </c>
      <c r="E176" s="192">
        <f>'C. diff CFUs'!W112</f>
        <v>0</v>
      </c>
      <c r="F176" s="118" t="s">
        <v>162</v>
      </c>
      <c r="G176" s="195">
        <f>'C. diff CFUs'!B112</f>
        <v>43859</v>
      </c>
      <c r="H176" s="118" t="str">
        <f t="shared" si="2"/>
        <v>Stool 1:10</v>
      </c>
    </row>
    <row r="177" ht="15.75" customHeight="1">
      <c r="A177" s="50">
        <f t="shared" si="1"/>
        <v>-1</v>
      </c>
      <c r="B177" s="177" t="str">
        <f>'C. diff CFUs'!C113</f>
        <v>-1_11_1R</v>
      </c>
      <c r="C177" s="48">
        <f>'Daily Weight '!A177</f>
        <v>6</v>
      </c>
      <c r="D177" s="143">
        <f>'Daily Weight '!C177</f>
        <v>31</v>
      </c>
      <c r="E177" s="192">
        <f>'C. diff CFUs'!W113</f>
        <v>0</v>
      </c>
      <c r="F177" s="118" t="s">
        <v>162</v>
      </c>
      <c r="G177" s="195">
        <f>'C. diff CFUs'!B113</f>
        <v>43859</v>
      </c>
      <c r="H177" s="118" t="str">
        <f t="shared" si="2"/>
        <v>Stool 1:10</v>
      </c>
    </row>
    <row r="178" ht="15.75" customHeight="1">
      <c r="A178" s="50" t="str">
        <f t="shared" si="1"/>
        <v>NT</v>
      </c>
      <c r="B178" s="177" t="str">
        <f>'C. diff CFUs'!C114</f>
        <v>NT_11_0</v>
      </c>
      <c r="C178" s="48">
        <f>'Daily Weight '!A178</f>
        <v>7</v>
      </c>
      <c r="D178" s="143">
        <f>'Daily Weight '!C178</f>
        <v>28.1</v>
      </c>
      <c r="E178" s="192">
        <f>'C. diff CFUs'!W114</f>
        <v>30000000</v>
      </c>
      <c r="F178" s="118" t="s">
        <v>162</v>
      </c>
      <c r="G178" s="195">
        <f>'C. diff CFUs'!B114</f>
        <v>43860</v>
      </c>
      <c r="H178" s="118" t="str">
        <f t="shared" si="2"/>
        <v>PBS</v>
      </c>
    </row>
    <row r="179" ht="15.75" customHeight="1">
      <c r="A179" s="50" t="str">
        <f t="shared" si="1"/>
        <v>NT</v>
      </c>
      <c r="B179" s="177" t="str">
        <f>'C. diff CFUs'!C115</f>
        <v>NT_11_R</v>
      </c>
      <c r="C179" s="48">
        <f>'Daily Weight '!A179</f>
        <v>7</v>
      </c>
      <c r="D179" s="143">
        <f>'Daily Weight '!C179</f>
        <v>29.2</v>
      </c>
      <c r="E179" s="192">
        <f>'C. diff CFUs'!W115</f>
        <v>11200000</v>
      </c>
      <c r="F179" s="118" t="s">
        <v>162</v>
      </c>
      <c r="G179" s="195">
        <f>'C. diff CFUs'!B115</f>
        <v>43860</v>
      </c>
      <c r="H179" s="118" t="str">
        <f t="shared" si="2"/>
        <v>PBS</v>
      </c>
    </row>
    <row r="180" ht="15.75" customHeight="1">
      <c r="A180" s="50">
        <f t="shared" si="1"/>
        <v>-6</v>
      </c>
      <c r="B180" s="177" t="str">
        <f>'C. diff CFUs'!C116</f>
        <v>-6_11_0</v>
      </c>
      <c r="C180" s="48">
        <f>'Daily Weight '!A180</f>
        <v>7</v>
      </c>
      <c r="D180" s="143">
        <f>'Daily Weight '!C180</f>
        <v>23.8</v>
      </c>
      <c r="E180" s="192">
        <f>'C. diff CFUs'!W116</f>
        <v>18000000</v>
      </c>
      <c r="F180" s="118" t="s">
        <v>162</v>
      </c>
      <c r="G180" s="195">
        <f>'C. diff CFUs'!B116</f>
        <v>43860</v>
      </c>
      <c r="H180" s="118" t="str">
        <f t="shared" si="2"/>
        <v>Stool 1:10^6</v>
      </c>
    </row>
    <row r="181" ht="15.75" customHeight="1">
      <c r="A181" s="50">
        <f t="shared" si="1"/>
        <v>-6</v>
      </c>
      <c r="B181" s="177" t="str">
        <f>'C. diff CFUs'!C117</f>
        <v>-6_11_R</v>
      </c>
      <c r="C181" s="48">
        <f>'Daily Weight '!A181</f>
        <v>7</v>
      </c>
      <c r="D181" s="143">
        <f>'Daily Weight '!C181</f>
        <v>125.8</v>
      </c>
      <c r="E181" s="192">
        <f>'C. diff CFUs'!W117</f>
        <v>40000000</v>
      </c>
      <c r="F181" s="118" t="s">
        <v>162</v>
      </c>
      <c r="G181" s="195">
        <f>'C. diff CFUs'!B117</f>
        <v>43860</v>
      </c>
      <c r="H181" s="118" t="str">
        <f t="shared" si="2"/>
        <v>Stool 1:10^6</v>
      </c>
    </row>
    <row r="182" ht="15.75" customHeight="1">
      <c r="A182" s="50">
        <f t="shared" si="1"/>
        <v>-5</v>
      </c>
      <c r="B182" s="177" t="str">
        <f>'C. diff CFUs'!C118</f>
        <v>-5_11_20</v>
      </c>
      <c r="C182" s="48">
        <f>'Daily Weight '!A182</f>
        <v>7</v>
      </c>
      <c r="D182" s="143">
        <f>'Daily Weight '!C182</f>
        <v>27.8</v>
      </c>
      <c r="E182" s="192">
        <f>'C. diff CFUs'!W118</f>
        <v>340000</v>
      </c>
      <c r="F182" s="118" t="s">
        <v>162</v>
      </c>
      <c r="G182" s="195">
        <f>'C. diff CFUs'!B118</f>
        <v>43860</v>
      </c>
      <c r="H182" s="118" t="str">
        <f t="shared" si="2"/>
        <v>Stool 1:10^5</v>
      </c>
    </row>
    <row r="183" ht="15.75" customHeight="1">
      <c r="A183" s="50">
        <f t="shared" si="1"/>
        <v>-5</v>
      </c>
      <c r="B183" s="177" t="str">
        <f>'C. diff CFUs'!C119</f>
        <v>-5_11_2R</v>
      </c>
      <c r="C183" s="48">
        <f>'Daily Weight '!A183</f>
        <v>7</v>
      </c>
      <c r="D183" s="143">
        <f>'Daily Weight '!C183</f>
        <v>29.1</v>
      </c>
      <c r="E183" s="192">
        <f>'C. diff CFUs'!W119</f>
        <v>400000</v>
      </c>
      <c r="F183" s="118" t="s">
        <v>162</v>
      </c>
      <c r="G183" s="195">
        <f>'C. diff CFUs'!B119</f>
        <v>43860</v>
      </c>
      <c r="H183" s="118" t="str">
        <f t="shared" si="2"/>
        <v>Stool 1:10^5</v>
      </c>
    </row>
    <row r="184" ht="15.75" customHeight="1">
      <c r="A184" s="50">
        <f t="shared" si="1"/>
        <v>-4</v>
      </c>
      <c r="B184" s="177" t="str">
        <f>'C. diff CFUs'!C120</f>
        <v>-4_11_0</v>
      </c>
      <c r="C184" s="48">
        <f>'Daily Weight '!A184</f>
        <v>7</v>
      </c>
      <c r="D184" s="143">
        <f>'Daily Weight '!C184</f>
        <v>28.6</v>
      </c>
      <c r="E184" s="192">
        <f>'C. diff CFUs'!W120</f>
        <v>1400</v>
      </c>
      <c r="F184" s="118" t="s">
        <v>162</v>
      </c>
      <c r="G184" s="195">
        <f>'C. diff CFUs'!B120</f>
        <v>43860</v>
      </c>
      <c r="H184" s="118" t="str">
        <f t="shared" si="2"/>
        <v>Stool 1:10^4</v>
      </c>
    </row>
    <row r="185" ht="15.75" customHeight="1">
      <c r="A185" s="50">
        <f t="shared" si="1"/>
        <v>-4</v>
      </c>
      <c r="B185" s="177" t="str">
        <f>'C. diff CFUs'!C121</f>
        <v>-4_11_L</v>
      </c>
      <c r="C185" s="48">
        <f>'Daily Weight '!A185</f>
        <v>7</v>
      </c>
      <c r="D185" s="143">
        <f>'Daily Weight '!C185</f>
        <v>26.6</v>
      </c>
      <c r="E185" s="192">
        <f>'C. diff CFUs'!W121</f>
        <v>1200</v>
      </c>
      <c r="F185" s="118" t="s">
        <v>162</v>
      </c>
      <c r="G185" s="195">
        <f>'C. diff CFUs'!B121</f>
        <v>43860</v>
      </c>
      <c r="H185" s="118" t="str">
        <f t="shared" si="2"/>
        <v>Stool 1:10^4</v>
      </c>
    </row>
    <row r="186" ht="15.75" customHeight="1">
      <c r="A186" s="50">
        <f t="shared" si="1"/>
        <v>-4</v>
      </c>
      <c r="B186" s="177" t="str">
        <f>'C. diff CFUs'!C122</f>
        <v>-4_11_R</v>
      </c>
      <c r="C186" s="48">
        <f>'Daily Weight '!A186</f>
        <v>7</v>
      </c>
      <c r="D186" s="143">
        <f>'Daily Weight '!C186</f>
        <v>23.9</v>
      </c>
      <c r="E186" s="192">
        <f>'C. diff CFUs'!W122</f>
        <v>400</v>
      </c>
      <c r="F186" s="118" t="s">
        <v>162</v>
      </c>
      <c r="G186" s="195">
        <f>'C. diff CFUs'!B122</f>
        <v>43860</v>
      </c>
      <c r="H186" s="118" t="str">
        <f t="shared" si="2"/>
        <v>Stool 1:10^4</v>
      </c>
    </row>
    <row r="187" ht="15.75" customHeight="1">
      <c r="A187" s="50">
        <f t="shared" si="1"/>
        <v>-3</v>
      </c>
      <c r="B187" s="177" t="str">
        <f>'C. diff CFUs'!C123</f>
        <v>-3_11_30</v>
      </c>
      <c r="C187" s="48">
        <f>'Daily Weight '!A187</f>
        <v>7</v>
      </c>
      <c r="D187" s="143">
        <f>'Daily Weight '!C187</f>
        <v>25.5</v>
      </c>
      <c r="E187" s="192">
        <f>'C. diff CFUs'!W123</f>
        <v>0</v>
      </c>
      <c r="F187" s="118" t="s">
        <v>162</v>
      </c>
      <c r="G187" s="195">
        <f>'C. diff CFUs'!B123</f>
        <v>43860</v>
      </c>
      <c r="H187" s="118" t="str">
        <f t="shared" si="2"/>
        <v>Stool 1:10^3</v>
      </c>
    </row>
    <row r="188" ht="15.75" customHeight="1">
      <c r="A188" s="50">
        <f t="shared" si="1"/>
        <v>-3</v>
      </c>
      <c r="B188" s="177" t="str">
        <f>'C. diff CFUs'!C124</f>
        <v>-3_11_3L</v>
      </c>
      <c r="C188" s="48">
        <f>'Daily Weight '!A188</f>
        <v>7</v>
      </c>
      <c r="D188" s="143">
        <f>'Daily Weight '!C188</f>
        <v>25.4</v>
      </c>
      <c r="E188" s="192">
        <f>'C. diff CFUs'!W124</f>
        <v>0</v>
      </c>
      <c r="F188" s="118" t="s">
        <v>162</v>
      </c>
      <c r="G188" s="195">
        <f>'C. diff CFUs'!B124</f>
        <v>43860</v>
      </c>
      <c r="H188" s="118" t="str">
        <f t="shared" si="2"/>
        <v>Stool 1:10^3</v>
      </c>
    </row>
    <row r="189" ht="15.75" customHeight="1">
      <c r="A189" s="50">
        <f t="shared" si="1"/>
        <v>-3</v>
      </c>
      <c r="B189" s="177" t="str">
        <f>'C. diff CFUs'!C125</f>
        <v>-3_11_3R</v>
      </c>
      <c r="C189" s="48">
        <f>'Daily Weight '!A189</f>
        <v>7</v>
      </c>
      <c r="D189" s="143">
        <f>'Daily Weight '!C189</f>
        <v>27.9</v>
      </c>
      <c r="E189" s="192">
        <f>'C. diff CFUs'!W125</f>
        <v>0</v>
      </c>
      <c r="F189" s="118" t="s">
        <v>162</v>
      </c>
      <c r="G189" s="195">
        <f>'C. diff CFUs'!B125</f>
        <v>43860</v>
      </c>
      <c r="H189" s="118" t="str">
        <f t="shared" si="2"/>
        <v>Stool 1:10^3</v>
      </c>
    </row>
    <row r="190" ht="15.75" customHeight="1">
      <c r="A190" s="50">
        <f t="shared" si="1"/>
        <v>-2</v>
      </c>
      <c r="B190" s="177" t="str">
        <f>'C. diff CFUs'!C126</f>
        <v>-2_11_0</v>
      </c>
      <c r="C190" s="48">
        <f>'Daily Weight '!A190</f>
        <v>7</v>
      </c>
      <c r="D190" s="143">
        <f>'Daily Weight '!C190</f>
        <v>25.6</v>
      </c>
      <c r="E190" s="192" t="str">
        <f>'C. diff CFUs'!W126</f>
        <v>NA</v>
      </c>
      <c r="F190" s="118" t="s">
        <v>162</v>
      </c>
      <c r="G190" s="195">
        <f>'C. diff CFUs'!B126</f>
        <v>43860</v>
      </c>
      <c r="H190" s="118" t="str">
        <f t="shared" si="2"/>
        <v>Stool 1:10^2</v>
      </c>
    </row>
    <row r="191" ht="15.75" customHeight="1">
      <c r="A191" s="50">
        <f t="shared" si="1"/>
        <v>-2</v>
      </c>
      <c r="B191" s="177" t="str">
        <f>'C. diff CFUs'!C127</f>
        <v>-2_11_R</v>
      </c>
      <c r="C191" s="48">
        <f>'Daily Weight '!A191</f>
        <v>7</v>
      </c>
      <c r="D191" s="143">
        <f>'Daily Weight '!C191</f>
        <v>26</v>
      </c>
      <c r="E191" s="192">
        <f>'C. diff CFUs'!W127</f>
        <v>0</v>
      </c>
      <c r="F191" s="118" t="s">
        <v>162</v>
      </c>
      <c r="G191" s="195">
        <f>'C. diff CFUs'!B127</f>
        <v>43860</v>
      </c>
      <c r="H191" s="118" t="str">
        <f t="shared" si="2"/>
        <v>Stool 1:10^2</v>
      </c>
    </row>
    <row r="192" ht="15.75" customHeight="1">
      <c r="A192" s="50">
        <f t="shared" si="1"/>
        <v>-1</v>
      </c>
      <c r="B192" s="177" t="str">
        <f>'C. diff CFUs'!C128</f>
        <v>-1_11_10</v>
      </c>
      <c r="C192" s="48">
        <f>'Daily Weight '!A192</f>
        <v>7</v>
      </c>
      <c r="D192" s="143">
        <f>'Daily Weight '!C192</f>
        <v>29.5</v>
      </c>
      <c r="E192" s="192">
        <f>'C. diff CFUs'!W128</f>
        <v>0</v>
      </c>
      <c r="F192" s="118" t="s">
        <v>162</v>
      </c>
      <c r="G192" s="195">
        <f>'C. diff CFUs'!B128</f>
        <v>43860</v>
      </c>
      <c r="H192" s="118" t="str">
        <f t="shared" si="2"/>
        <v>Stool 1:10</v>
      </c>
    </row>
    <row r="193" ht="15.75" customHeight="1">
      <c r="A193" s="50">
        <f t="shared" si="1"/>
        <v>-1</v>
      </c>
      <c r="B193" s="177" t="str">
        <f>'C. diff CFUs'!C129</f>
        <v>-1_11_1R</v>
      </c>
      <c r="C193" s="48">
        <f>'Daily Weight '!A193</f>
        <v>7</v>
      </c>
      <c r="D193" s="143">
        <f>'Daily Weight '!C193</f>
        <v>31.5</v>
      </c>
      <c r="E193" s="192">
        <f>'C. diff CFUs'!W129</f>
        <v>0</v>
      </c>
      <c r="F193" s="118" t="s">
        <v>162</v>
      </c>
      <c r="G193" s="195">
        <f>'C. diff CFUs'!B129</f>
        <v>43860</v>
      </c>
      <c r="H193" s="118" t="str">
        <f t="shared" si="2"/>
        <v>Stool 1:10</v>
      </c>
    </row>
    <row r="194" ht="15.75" customHeight="1">
      <c r="A194" s="50" t="str">
        <f t="shared" si="1"/>
        <v>NT</v>
      </c>
      <c r="B194" s="177" t="str">
        <f>'C. diff CFUs'!C130</f>
        <v>NT_11_0</v>
      </c>
      <c r="C194" s="48">
        <f>'Daily Weight '!A194</f>
        <v>8</v>
      </c>
      <c r="D194" s="143">
        <f>'Daily Weight '!C194</f>
        <v>28.6</v>
      </c>
      <c r="E194" s="192">
        <f>'C. diff CFUs'!W130</f>
        <v>10000000</v>
      </c>
      <c r="F194" s="118" t="s">
        <v>162</v>
      </c>
      <c r="G194" s="195">
        <f>'C. diff CFUs'!B130</f>
        <v>43861</v>
      </c>
      <c r="H194" s="118" t="str">
        <f t="shared" si="2"/>
        <v>PBS</v>
      </c>
    </row>
    <row r="195" ht="15.75" customHeight="1">
      <c r="A195" s="50" t="str">
        <f t="shared" si="1"/>
        <v>NT</v>
      </c>
      <c r="B195" s="177" t="str">
        <f>'C. diff CFUs'!C131</f>
        <v>NT_11_R</v>
      </c>
      <c r="C195" s="48">
        <f>'Daily Weight '!A195</f>
        <v>8</v>
      </c>
      <c r="D195" s="143">
        <f>'Daily Weight '!C195</f>
        <v>29.8</v>
      </c>
      <c r="E195" s="192">
        <f>'C. diff CFUs'!W131</f>
        <v>12000000</v>
      </c>
      <c r="F195" s="118" t="s">
        <v>162</v>
      </c>
      <c r="G195" s="195">
        <f>'C. diff CFUs'!B131</f>
        <v>43861</v>
      </c>
      <c r="H195" s="118" t="str">
        <f t="shared" si="2"/>
        <v>PBS</v>
      </c>
    </row>
    <row r="196" ht="15.75" customHeight="1">
      <c r="A196" s="50">
        <f t="shared" si="1"/>
        <v>-6</v>
      </c>
      <c r="B196" s="177" t="str">
        <f>'C. diff CFUs'!C132</f>
        <v>-6_11_0</v>
      </c>
      <c r="C196" s="48">
        <f>'Daily Weight '!A196</f>
        <v>8</v>
      </c>
      <c r="D196" s="143">
        <f>'Daily Weight '!C196</f>
        <v>23.9</v>
      </c>
      <c r="E196" s="192">
        <f>'C. diff CFUs'!W132</f>
        <v>14000000</v>
      </c>
      <c r="F196" s="118" t="s">
        <v>162</v>
      </c>
      <c r="G196" s="195">
        <f>'C. diff CFUs'!B132</f>
        <v>43861</v>
      </c>
      <c r="H196" s="118" t="str">
        <f t="shared" si="2"/>
        <v>Stool 1:10^6</v>
      </c>
    </row>
    <row r="197" ht="15.75" customHeight="1">
      <c r="A197" s="50">
        <f t="shared" si="1"/>
        <v>-6</v>
      </c>
      <c r="B197" s="177" t="str">
        <f>'C. diff CFUs'!C133</f>
        <v>-6_11_R</v>
      </c>
      <c r="C197" s="48">
        <f>'Daily Weight '!A197</f>
        <v>8</v>
      </c>
      <c r="D197" s="143">
        <f>'Daily Weight '!C197</f>
        <v>26</v>
      </c>
      <c r="E197" s="192">
        <f>'C. diff CFUs'!W133</f>
        <v>14000000</v>
      </c>
      <c r="F197" s="118" t="s">
        <v>162</v>
      </c>
      <c r="G197" s="195">
        <f>'C. diff CFUs'!B133</f>
        <v>43861</v>
      </c>
      <c r="H197" s="118" t="str">
        <f t="shared" si="2"/>
        <v>Stool 1:10^6</v>
      </c>
    </row>
    <row r="198" ht="15.75" customHeight="1">
      <c r="A198" s="50">
        <f t="shared" si="1"/>
        <v>-5</v>
      </c>
      <c r="B198" s="177" t="str">
        <f>'C. diff CFUs'!C134</f>
        <v>-5_11_20</v>
      </c>
      <c r="C198" s="48">
        <f>'Daily Weight '!A198</f>
        <v>8</v>
      </c>
      <c r="D198" s="143">
        <f>'Daily Weight '!C198</f>
        <v>27.9</v>
      </c>
      <c r="E198" s="192">
        <f>'C. diff CFUs'!W134</f>
        <v>340000</v>
      </c>
      <c r="F198" s="118" t="s">
        <v>162</v>
      </c>
      <c r="G198" s="195">
        <f>'C. diff CFUs'!B134</f>
        <v>43861</v>
      </c>
      <c r="H198" s="118" t="str">
        <f t="shared" si="2"/>
        <v>Stool 1:10^5</v>
      </c>
    </row>
    <row r="199" ht="15.75" customHeight="1">
      <c r="A199" s="50">
        <f t="shared" si="1"/>
        <v>-5</v>
      </c>
      <c r="B199" s="177" t="str">
        <f>'C. diff CFUs'!C135</f>
        <v>-5_11_2R</v>
      </c>
      <c r="C199" s="48">
        <f>'Daily Weight '!A199</f>
        <v>8</v>
      </c>
      <c r="D199" s="143">
        <f>'Daily Weight '!C199</f>
        <v>29.2</v>
      </c>
      <c r="E199" s="192">
        <f>'C. diff CFUs'!W135</f>
        <v>120000</v>
      </c>
      <c r="F199" s="118" t="s">
        <v>162</v>
      </c>
      <c r="G199" s="195">
        <f>'C. diff CFUs'!B135</f>
        <v>43861</v>
      </c>
      <c r="H199" s="118" t="str">
        <f t="shared" si="2"/>
        <v>Stool 1:10^5</v>
      </c>
    </row>
    <row r="200" ht="15.75" customHeight="1">
      <c r="A200" s="50">
        <f t="shared" si="1"/>
        <v>-4</v>
      </c>
      <c r="B200" s="177" t="str">
        <f>'C. diff CFUs'!C136</f>
        <v>-4_11_0</v>
      </c>
      <c r="C200" s="48">
        <f>'Daily Weight '!A200</f>
        <v>8</v>
      </c>
      <c r="D200" s="143">
        <f>'Daily Weight '!C200</f>
        <v>28.4</v>
      </c>
      <c r="E200" s="192">
        <f>'C. diff CFUs'!W136</f>
        <v>0</v>
      </c>
      <c r="F200" s="118" t="s">
        <v>162</v>
      </c>
      <c r="G200" s="195">
        <f>'C. diff CFUs'!B136</f>
        <v>43861</v>
      </c>
      <c r="H200" s="118" t="str">
        <f t="shared" si="2"/>
        <v>Stool 1:10^4</v>
      </c>
    </row>
    <row r="201" ht="15.75" customHeight="1">
      <c r="A201" s="50">
        <f t="shared" si="1"/>
        <v>-4</v>
      </c>
      <c r="B201" s="177" t="str">
        <f>'C. diff CFUs'!C137</f>
        <v>-4_11_L</v>
      </c>
      <c r="C201" s="48">
        <f>'Daily Weight '!A201</f>
        <v>8</v>
      </c>
      <c r="D201" s="143">
        <f>'Daily Weight '!C201</f>
        <v>26.2</v>
      </c>
      <c r="E201" s="192">
        <f>'C. diff CFUs'!W137</f>
        <v>0</v>
      </c>
      <c r="F201" s="118" t="s">
        <v>162</v>
      </c>
      <c r="G201" s="195">
        <f>'C. diff CFUs'!B137</f>
        <v>43861</v>
      </c>
      <c r="H201" s="118" t="str">
        <f t="shared" si="2"/>
        <v>Stool 1:10^4</v>
      </c>
    </row>
    <row r="202" ht="15.75" customHeight="1">
      <c r="A202" s="50">
        <f t="shared" si="1"/>
        <v>-4</v>
      </c>
      <c r="B202" s="177" t="str">
        <f>'C. diff CFUs'!C138</f>
        <v>-4_11_R</v>
      </c>
      <c r="C202" s="48">
        <f>'Daily Weight '!A202</f>
        <v>8</v>
      </c>
      <c r="D202" s="143">
        <f>'Daily Weight '!C202</f>
        <v>24</v>
      </c>
      <c r="E202" s="192">
        <f>'C. diff CFUs'!W138</f>
        <v>0</v>
      </c>
      <c r="F202" s="118" t="s">
        <v>162</v>
      </c>
      <c r="G202" s="195">
        <f>'C. diff CFUs'!B138</f>
        <v>43861</v>
      </c>
      <c r="H202" s="118" t="str">
        <f t="shared" si="2"/>
        <v>Stool 1:10^4</v>
      </c>
    </row>
    <row r="203" ht="15.75" customHeight="1">
      <c r="A203" s="50">
        <f t="shared" si="1"/>
        <v>-3</v>
      </c>
      <c r="B203" s="177" t="str">
        <f>'C. diff CFUs'!C139</f>
        <v>-3_11_30</v>
      </c>
      <c r="C203" s="48">
        <f>'Daily Weight '!A203</f>
        <v>8</v>
      </c>
      <c r="D203" s="143">
        <f>'Daily Weight '!C203</f>
        <v>25.3</v>
      </c>
      <c r="E203" s="192">
        <f>'C. diff CFUs'!W139</f>
        <v>0</v>
      </c>
      <c r="F203" s="118" t="s">
        <v>162</v>
      </c>
      <c r="G203" s="195">
        <f>'C. diff CFUs'!B139</f>
        <v>43861</v>
      </c>
      <c r="H203" s="118" t="str">
        <f t="shared" si="2"/>
        <v>Stool 1:10^3</v>
      </c>
    </row>
    <row r="204" ht="15.75" customHeight="1">
      <c r="A204" s="50">
        <f t="shared" si="1"/>
        <v>-3</v>
      </c>
      <c r="B204" s="177" t="str">
        <f>'C. diff CFUs'!C140</f>
        <v>-3_11_3L</v>
      </c>
      <c r="C204" s="48">
        <f>'Daily Weight '!A204</f>
        <v>8</v>
      </c>
      <c r="D204" s="143">
        <f>'Daily Weight '!C204</f>
        <v>25.2</v>
      </c>
      <c r="E204" s="192">
        <f>'C. diff CFUs'!W140</f>
        <v>0</v>
      </c>
      <c r="F204" s="118" t="s">
        <v>162</v>
      </c>
      <c r="G204" s="195">
        <f>'C. diff CFUs'!B140</f>
        <v>43861</v>
      </c>
      <c r="H204" s="118" t="str">
        <f t="shared" si="2"/>
        <v>Stool 1:10^3</v>
      </c>
    </row>
    <row r="205" ht="15.75" customHeight="1">
      <c r="A205" s="50">
        <f t="shared" si="1"/>
        <v>-3</v>
      </c>
      <c r="B205" s="177" t="str">
        <f>'C. diff CFUs'!C141</f>
        <v>-3_11_3R</v>
      </c>
      <c r="C205" s="48">
        <f>'Daily Weight '!A205</f>
        <v>8</v>
      </c>
      <c r="D205" s="143">
        <f>'Daily Weight '!C205</f>
        <v>27.5</v>
      </c>
      <c r="E205" s="192">
        <f>'C. diff CFUs'!W141</f>
        <v>0</v>
      </c>
      <c r="F205" s="118" t="s">
        <v>162</v>
      </c>
      <c r="G205" s="195">
        <f>'C. diff CFUs'!B141</f>
        <v>43861</v>
      </c>
      <c r="H205" s="118" t="str">
        <f t="shared" si="2"/>
        <v>Stool 1:10^3</v>
      </c>
    </row>
    <row r="206" ht="15.75" customHeight="1">
      <c r="A206" s="50">
        <f t="shared" si="1"/>
        <v>-2</v>
      </c>
      <c r="B206" s="177" t="str">
        <f>'C. diff CFUs'!C142</f>
        <v>-2_11_0</v>
      </c>
      <c r="C206" s="48">
        <f>'Daily Weight '!A206</f>
        <v>8</v>
      </c>
      <c r="D206" s="143">
        <f>'Daily Weight '!C206</f>
        <v>25.6</v>
      </c>
      <c r="E206" s="192">
        <f>'C. diff CFUs'!W142</f>
        <v>0</v>
      </c>
      <c r="F206" s="118" t="s">
        <v>162</v>
      </c>
      <c r="G206" s="195">
        <f>'C. diff CFUs'!B142</f>
        <v>43861</v>
      </c>
      <c r="H206" s="118" t="str">
        <f t="shared" si="2"/>
        <v>Stool 1:10^2</v>
      </c>
    </row>
    <row r="207" ht="15.75" customHeight="1">
      <c r="A207" s="50">
        <f t="shared" si="1"/>
        <v>-2</v>
      </c>
      <c r="B207" s="177" t="str">
        <f>'C. diff CFUs'!C143</f>
        <v>-2_11_R</v>
      </c>
      <c r="C207" s="48">
        <f>'Daily Weight '!A207</f>
        <v>8</v>
      </c>
      <c r="D207" s="143">
        <f>'Daily Weight '!C207</f>
        <v>25.8</v>
      </c>
      <c r="E207" s="192">
        <f>'C. diff CFUs'!W143</f>
        <v>0</v>
      </c>
      <c r="F207" s="118" t="s">
        <v>162</v>
      </c>
      <c r="G207" s="195">
        <f>'C. diff CFUs'!B143</f>
        <v>43861</v>
      </c>
      <c r="H207" s="118" t="str">
        <f t="shared" si="2"/>
        <v>Stool 1:10^2</v>
      </c>
    </row>
    <row r="208" ht="15.75" customHeight="1">
      <c r="A208" s="50">
        <f t="shared" si="1"/>
        <v>-1</v>
      </c>
      <c r="B208" s="177" t="str">
        <f>'C. diff CFUs'!C144</f>
        <v>-1_11_10</v>
      </c>
      <c r="C208" s="48">
        <f>'Daily Weight '!A208</f>
        <v>8</v>
      </c>
      <c r="D208" s="143">
        <f>'Daily Weight '!C208</f>
        <v>29.3</v>
      </c>
      <c r="E208" s="192">
        <f>'C. diff CFUs'!W144</f>
        <v>0</v>
      </c>
      <c r="F208" s="118" t="s">
        <v>162</v>
      </c>
      <c r="G208" s="195">
        <f>'C. diff CFUs'!B144</f>
        <v>43861</v>
      </c>
      <c r="H208" s="118" t="str">
        <f t="shared" si="2"/>
        <v>Stool 1:10</v>
      </c>
    </row>
    <row r="209" ht="15.75" customHeight="1">
      <c r="A209" s="50">
        <f t="shared" si="1"/>
        <v>-1</v>
      </c>
      <c r="B209" s="177" t="str">
        <f>'C. diff CFUs'!C145</f>
        <v>-1_11_1R</v>
      </c>
      <c r="C209" s="48">
        <f>'Daily Weight '!A209</f>
        <v>8</v>
      </c>
      <c r="D209" s="143">
        <f>'Daily Weight '!C209</f>
        <v>30.8</v>
      </c>
      <c r="E209" s="192">
        <f>'C. diff CFUs'!W145</f>
        <v>0</v>
      </c>
      <c r="F209" s="118" t="s">
        <v>162</v>
      </c>
      <c r="G209" s="195">
        <f>'C. diff CFUs'!B145</f>
        <v>43861</v>
      </c>
      <c r="H209" s="118" t="str">
        <f t="shared" si="2"/>
        <v>Stool 1:10</v>
      </c>
    </row>
    <row r="210" ht="15.75" customHeight="1">
      <c r="A210" s="50" t="str">
        <f t="shared" si="1"/>
        <v>NT</v>
      </c>
      <c r="B210" s="177" t="str">
        <f>'C. diff CFUs'!C146</f>
        <v>NT_11_0</v>
      </c>
      <c r="C210" s="48">
        <f>'Daily Weight '!A210</f>
        <v>9</v>
      </c>
      <c r="D210" s="143">
        <f>'Daily Weight '!C210</f>
        <v>28.6</v>
      </c>
      <c r="E210" s="192">
        <f>'C. diff CFUs'!W146</f>
        <v>188000000</v>
      </c>
      <c r="F210" s="118" t="s">
        <v>162</v>
      </c>
      <c r="G210" s="195">
        <f>'C. diff CFUs'!B146</f>
        <v>43862</v>
      </c>
      <c r="H210" s="118" t="str">
        <f t="shared" si="2"/>
        <v>PBS</v>
      </c>
    </row>
    <row r="211" ht="15.75" customHeight="1">
      <c r="A211" s="50" t="str">
        <f t="shared" si="1"/>
        <v>NT</v>
      </c>
      <c r="B211" s="177" t="str">
        <f>'C. diff CFUs'!C147</f>
        <v>NT_11_R</v>
      </c>
      <c r="C211" s="48">
        <f>'Daily Weight '!A211</f>
        <v>9</v>
      </c>
      <c r="D211" s="143">
        <f>'Daily Weight '!C211</f>
        <v>29.5</v>
      </c>
      <c r="E211" s="192">
        <f>'C. diff CFUs'!W147</f>
        <v>14000000</v>
      </c>
      <c r="F211" s="118" t="s">
        <v>162</v>
      </c>
      <c r="G211" s="195">
        <f>'C. diff CFUs'!B147</f>
        <v>43862</v>
      </c>
      <c r="H211" s="118" t="str">
        <f t="shared" si="2"/>
        <v>PBS</v>
      </c>
    </row>
    <row r="212" ht="15.75" customHeight="1">
      <c r="A212" s="50">
        <f t="shared" si="1"/>
        <v>-6</v>
      </c>
      <c r="B212" s="177" t="str">
        <f>'C. diff CFUs'!C148</f>
        <v>-6_11_0</v>
      </c>
      <c r="C212" s="48">
        <f>'Daily Weight '!A212</f>
        <v>9</v>
      </c>
      <c r="D212" s="143">
        <f>'Daily Weight '!C212</f>
        <v>24.2</v>
      </c>
      <c r="E212" s="192">
        <f>'C. diff CFUs'!W148</f>
        <v>16000000</v>
      </c>
      <c r="F212" s="118" t="s">
        <v>162</v>
      </c>
      <c r="G212" s="195">
        <f>'C. diff CFUs'!B148</f>
        <v>43862</v>
      </c>
      <c r="H212" s="118" t="str">
        <f t="shared" si="2"/>
        <v>Stool 1:10^6</v>
      </c>
    </row>
    <row r="213" ht="15.75" customHeight="1">
      <c r="A213" s="50">
        <f t="shared" si="1"/>
        <v>-6</v>
      </c>
      <c r="B213" s="177" t="str">
        <f>'C. diff CFUs'!C149</f>
        <v>-6_11_R</v>
      </c>
      <c r="C213" s="48">
        <f>'Daily Weight '!A213</f>
        <v>9</v>
      </c>
      <c r="D213" s="143">
        <f>'Daily Weight '!C213</f>
        <v>26.2</v>
      </c>
      <c r="E213" s="192">
        <f>'C. diff CFUs'!W149</f>
        <v>28000000</v>
      </c>
      <c r="F213" s="118" t="s">
        <v>162</v>
      </c>
      <c r="G213" s="195">
        <f>'C. diff CFUs'!B149</f>
        <v>43862</v>
      </c>
      <c r="H213" s="118" t="str">
        <f t="shared" si="2"/>
        <v>Stool 1:10^6</v>
      </c>
    </row>
    <row r="214" ht="15.75" customHeight="1">
      <c r="A214" s="50">
        <f t="shared" si="1"/>
        <v>-5</v>
      </c>
      <c r="B214" s="177" t="str">
        <f>'C. diff CFUs'!C150</f>
        <v>-5_11_20</v>
      </c>
      <c r="C214" s="48">
        <f>'Daily Weight '!A214</f>
        <v>9</v>
      </c>
      <c r="D214" s="143">
        <f>'Daily Weight '!C214</f>
        <v>27.8</v>
      </c>
      <c r="E214" s="192">
        <f>'C. diff CFUs'!W150</f>
        <v>560000</v>
      </c>
      <c r="F214" s="118" t="s">
        <v>162</v>
      </c>
      <c r="G214" s="195">
        <f>'C. diff CFUs'!B150</f>
        <v>43862</v>
      </c>
      <c r="H214" s="118" t="str">
        <f t="shared" si="2"/>
        <v>Stool 1:10^5</v>
      </c>
    </row>
    <row r="215" ht="15.75" customHeight="1">
      <c r="A215" s="50">
        <f t="shared" si="1"/>
        <v>-5</v>
      </c>
      <c r="B215" s="177" t="str">
        <f>'C. diff CFUs'!C151</f>
        <v>-5_11_2R</v>
      </c>
      <c r="C215" s="48">
        <f>'Daily Weight '!A215</f>
        <v>9</v>
      </c>
      <c r="D215" s="143">
        <f>'Daily Weight '!C215</f>
        <v>29.2</v>
      </c>
      <c r="E215" s="192">
        <f>'C. diff CFUs'!W151</f>
        <v>220000</v>
      </c>
      <c r="F215" s="118" t="s">
        <v>162</v>
      </c>
      <c r="G215" s="195">
        <f>'C. diff CFUs'!B151</f>
        <v>43862</v>
      </c>
      <c r="H215" s="118" t="str">
        <f t="shared" si="2"/>
        <v>Stool 1:10^5</v>
      </c>
    </row>
    <row r="216" ht="15.75" customHeight="1">
      <c r="A216" s="50">
        <f t="shared" si="1"/>
        <v>-4</v>
      </c>
      <c r="B216" s="177" t="str">
        <f>'C. diff CFUs'!C152</f>
        <v>-4_11_0</v>
      </c>
      <c r="C216" s="48">
        <f>'Daily Weight '!A216</f>
        <v>9</v>
      </c>
      <c r="D216" s="143">
        <f>'Daily Weight '!C216</f>
        <v>28.5</v>
      </c>
      <c r="E216" s="192">
        <f>'C. diff CFUs'!W152</f>
        <v>0</v>
      </c>
      <c r="F216" s="118" t="s">
        <v>162</v>
      </c>
      <c r="G216" s="195">
        <f>'C. diff CFUs'!B152</f>
        <v>43862</v>
      </c>
      <c r="H216" s="118" t="str">
        <f t="shared" si="2"/>
        <v>Stool 1:10^4</v>
      </c>
    </row>
    <row r="217" ht="15.75" customHeight="1">
      <c r="A217" s="50">
        <f t="shared" si="1"/>
        <v>-4</v>
      </c>
      <c r="B217" s="177" t="str">
        <f>'C. diff CFUs'!C153</f>
        <v>-4_11_L</v>
      </c>
      <c r="C217" s="48">
        <f>'Daily Weight '!A217</f>
        <v>9</v>
      </c>
      <c r="D217" s="143">
        <f>'Daily Weight '!C217</f>
        <v>25.9</v>
      </c>
      <c r="E217" s="192">
        <f>'C. diff CFUs'!W153</f>
        <v>0</v>
      </c>
      <c r="F217" s="118" t="s">
        <v>162</v>
      </c>
      <c r="G217" s="195">
        <f>'C. diff CFUs'!B153</f>
        <v>43862</v>
      </c>
      <c r="H217" s="118" t="str">
        <f t="shared" si="2"/>
        <v>Stool 1:10^4</v>
      </c>
    </row>
    <row r="218" ht="15.75" customHeight="1">
      <c r="A218" s="50">
        <f t="shared" si="1"/>
        <v>-4</v>
      </c>
      <c r="B218" s="177" t="str">
        <f>'C. diff CFUs'!C154</f>
        <v>-4_11_R</v>
      </c>
      <c r="C218" s="48">
        <f>'Daily Weight '!A218</f>
        <v>9</v>
      </c>
      <c r="D218" s="143">
        <f>'Daily Weight '!C218</f>
        <v>24</v>
      </c>
      <c r="E218" s="192">
        <f>'C. diff CFUs'!W154</f>
        <v>0</v>
      </c>
      <c r="F218" s="118" t="s">
        <v>162</v>
      </c>
      <c r="G218" s="195">
        <f>'C. diff CFUs'!B154</f>
        <v>43862</v>
      </c>
      <c r="H218" s="118" t="str">
        <f t="shared" si="2"/>
        <v>Stool 1:10^4</v>
      </c>
    </row>
    <row r="219" ht="15.75" customHeight="1">
      <c r="A219" s="50">
        <f t="shared" si="1"/>
        <v>-3</v>
      </c>
      <c r="B219" s="177" t="str">
        <f>'C. diff CFUs'!C155</f>
        <v>-3_11_30</v>
      </c>
      <c r="C219" s="48">
        <f>'Daily Weight '!A219</f>
        <v>9</v>
      </c>
      <c r="D219" s="143">
        <f>'Daily Weight '!C219</f>
        <v>25.5</v>
      </c>
      <c r="E219" s="192">
        <f>'C. diff CFUs'!W155</f>
        <v>0</v>
      </c>
      <c r="F219" s="118" t="s">
        <v>162</v>
      </c>
      <c r="G219" s="195">
        <f>'C. diff CFUs'!B155</f>
        <v>43862</v>
      </c>
      <c r="H219" s="118" t="str">
        <f t="shared" si="2"/>
        <v>Stool 1:10^3</v>
      </c>
    </row>
    <row r="220" ht="15.75" customHeight="1">
      <c r="A220" s="50">
        <f t="shared" si="1"/>
        <v>-3</v>
      </c>
      <c r="B220" s="177" t="str">
        <f>'C. diff CFUs'!C156</f>
        <v>-3_11_3L</v>
      </c>
      <c r="C220" s="48">
        <f>'Daily Weight '!A220</f>
        <v>9</v>
      </c>
      <c r="D220" s="143">
        <f>'Daily Weight '!C220</f>
        <v>25.3</v>
      </c>
      <c r="E220" s="192">
        <f>'C. diff CFUs'!W156</f>
        <v>0</v>
      </c>
      <c r="F220" s="118" t="s">
        <v>162</v>
      </c>
      <c r="G220" s="195">
        <f>'C. diff CFUs'!B156</f>
        <v>43862</v>
      </c>
      <c r="H220" s="118" t="str">
        <f t="shared" si="2"/>
        <v>Stool 1:10^3</v>
      </c>
    </row>
    <row r="221" ht="15.75" customHeight="1">
      <c r="A221" s="50">
        <f t="shared" si="1"/>
        <v>-3</v>
      </c>
      <c r="B221" s="177" t="str">
        <f>'C. diff CFUs'!C157</f>
        <v>-3_11_3R</v>
      </c>
      <c r="C221" s="48">
        <f>'Daily Weight '!A221</f>
        <v>9</v>
      </c>
      <c r="D221" s="143">
        <f>'Daily Weight '!C221</f>
        <v>27.7</v>
      </c>
      <c r="E221" s="192">
        <f>'C. diff CFUs'!W157</f>
        <v>0</v>
      </c>
      <c r="F221" s="118" t="s">
        <v>162</v>
      </c>
      <c r="G221" s="195">
        <f>'C. diff CFUs'!B157</f>
        <v>43862</v>
      </c>
      <c r="H221" s="118" t="str">
        <f t="shared" si="2"/>
        <v>Stool 1:10^3</v>
      </c>
    </row>
    <row r="222" ht="15.75" customHeight="1">
      <c r="A222" s="50">
        <f t="shared" si="1"/>
        <v>-2</v>
      </c>
      <c r="B222" s="177" t="str">
        <f>'C. diff CFUs'!C158</f>
        <v>-2_11_0</v>
      </c>
      <c r="C222" s="48">
        <f>'Daily Weight '!A222</f>
        <v>9</v>
      </c>
      <c r="D222" s="143">
        <f>'Daily Weight '!C222</f>
        <v>25.8</v>
      </c>
      <c r="E222" s="192">
        <f>'C. diff CFUs'!W158</f>
        <v>0</v>
      </c>
      <c r="F222" s="118" t="s">
        <v>162</v>
      </c>
      <c r="G222" s="195">
        <f>'C. diff CFUs'!B158</f>
        <v>43862</v>
      </c>
      <c r="H222" s="118" t="str">
        <f t="shared" si="2"/>
        <v>Stool 1:10^2</v>
      </c>
    </row>
    <row r="223" ht="15.75" customHeight="1">
      <c r="A223" s="50">
        <f t="shared" si="1"/>
        <v>-2</v>
      </c>
      <c r="B223" s="177" t="str">
        <f>'C. diff CFUs'!C159</f>
        <v>-2_11_R</v>
      </c>
      <c r="C223" s="48">
        <f>'Daily Weight '!A223</f>
        <v>9</v>
      </c>
      <c r="D223" s="143">
        <f>'Daily Weight '!C223</f>
        <v>26.1</v>
      </c>
      <c r="E223" s="192">
        <f>'C. diff CFUs'!W159</f>
        <v>0</v>
      </c>
      <c r="F223" s="118" t="s">
        <v>162</v>
      </c>
      <c r="G223" s="195">
        <f>'C. diff CFUs'!B159</f>
        <v>43862</v>
      </c>
      <c r="H223" s="118" t="str">
        <f t="shared" si="2"/>
        <v>Stool 1:10^2</v>
      </c>
    </row>
    <row r="224" ht="15.75" customHeight="1">
      <c r="A224" s="50">
        <f t="shared" si="1"/>
        <v>-1</v>
      </c>
      <c r="B224" s="177" t="str">
        <f>'C. diff CFUs'!C160</f>
        <v>-1_11_10</v>
      </c>
      <c r="C224" s="48">
        <f>'Daily Weight '!A224</f>
        <v>9</v>
      </c>
      <c r="D224" s="143">
        <f>'Daily Weight '!C224</f>
        <v>29.3</v>
      </c>
      <c r="E224" s="192">
        <f>'C. diff CFUs'!W160</f>
        <v>0</v>
      </c>
      <c r="F224" s="118" t="s">
        <v>162</v>
      </c>
      <c r="G224" s="195">
        <f>'C. diff CFUs'!B160</f>
        <v>43862</v>
      </c>
      <c r="H224" s="118" t="str">
        <f t="shared" si="2"/>
        <v>Stool 1:10</v>
      </c>
    </row>
    <row r="225" ht="15.75" customHeight="1">
      <c r="A225" s="50">
        <f t="shared" si="1"/>
        <v>-1</v>
      </c>
      <c r="B225" s="177" t="str">
        <f>'C. diff CFUs'!C161</f>
        <v>-1_11_1R</v>
      </c>
      <c r="C225" s="48">
        <f>'Daily Weight '!A225</f>
        <v>9</v>
      </c>
      <c r="D225" s="143">
        <f>'Daily Weight '!C225</f>
        <v>31.1</v>
      </c>
      <c r="E225" s="192">
        <f>'C. diff CFUs'!W161</f>
        <v>0</v>
      </c>
      <c r="F225" s="118" t="s">
        <v>162</v>
      </c>
      <c r="G225" s="195">
        <f>'C. diff CFUs'!B161</f>
        <v>43862</v>
      </c>
      <c r="H225" s="118" t="str">
        <f t="shared" si="2"/>
        <v>Stool 1:10</v>
      </c>
    </row>
    <row r="226" ht="15.75" customHeight="1">
      <c r="A226" s="50" t="str">
        <f t="shared" si="1"/>
        <v>NT</v>
      </c>
      <c r="B226" s="177" t="str">
        <f>'C. diff CFUs'!C162</f>
        <v>NT_11_0</v>
      </c>
      <c r="C226" s="48">
        <f>'Daily Weight '!A226</f>
        <v>10</v>
      </c>
      <c r="D226" s="143">
        <f>'Daily Weight '!C226</f>
        <v>28</v>
      </c>
      <c r="E226" s="192">
        <f>'C. diff CFUs'!W162</f>
        <v>6000000</v>
      </c>
      <c r="F226" s="118" t="s">
        <v>162</v>
      </c>
      <c r="G226" s="195">
        <f>'C. diff CFUs'!B162</f>
        <v>43863</v>
      </c>
      <c r="H226" s="118" t="str">
        <f t="shared" si="2"/>
        <v>PBS</v>
      </c>
    </row>
    <row r="227" ht="15.75" customHeight="1">
      <c r="A227" s="50" t="str">
        <f t="shared" si="1"/>
        <v>NT</v>
      </c>
      <c r="B227" s="177" t="str">
        <f>'C. diff CFUs'!C163</f>
        <v>NT_11_R</v>
      </c>
      <c r="C227" s="48">
        <f>'Daily Weight '!A227</f>
        <v>10</v>
      </c>
      <c r="D227" s="143">
        <f>'Daily Weight '!C227</f>
        <v>29.5</v>
      </c>
      <c r="E227" s="192">
        <f>'C. diff CFUs'!W163</f>
        <v>44000000</v>
      </c>
      <c r="F227" s="118" t="s">
        <v>162</v>
      </c>
      <c r="G227" s="195">
        <f>'C. diff CFUs'!B163</f>
        <v>43863</v>
      </c>
      <c r="H227" s="118" t="str">
        <f t="shared" si="2"/>
        <v>PBS</v>
      </c>
    </row>
    <row r="228" ht="15.75" customHeight="1">
      <c r="A228" s="50">
        <f t="shared" si="1"/>
        <v>-6</v>
      </c>
      <c r="B228" s="177" t="str">
        <f>'C. diff CFUs'!C164</f>
        <v>-6_11_0</v>
      </c>
      <c r="C228" s="48">
        <f>'Daily Weight '!A228</f>
        <v>10</v>
      </c>
      <c r="D228" s="143">
        <f>'Daily Weight '!C228</f>
        <v>24.4</v>
      </c>
      <c r="E228" s="192">
        <f>'C. diff CFUs'!W164</f>
        <v>40000000</v>
      </c>
      <c r="F228" s="118" t="s">
        <v>162</v>
      </c>
      <c r="G228" s="195">
        <f>'C. diff CFUs'!B164</f>
        <v>43863</v>
      </c>
      <c r="H228" s="118" t="str">
        <f t="shared" si="2"/>
        <v>Stool 1:10^6</v>
      </c>
    </row>
    <row r="229" ht="15.75" customHeight="1">
      <c r="A229" s="50">
        <f t="shared" si="1"/>
        <v>-6</v>
      </c>
      <c r="B229" s="177" t="str">
        <f>'C. diff CFUs'!C165</f>
        <v>-6_11_R</v>
      </c>
      <c r="C229" s="48">
        <f>'Daily Weight '!A229</f>
        <v>10</v>
      </c>
      <c r="D229" s="143">
        <f>'Daily Weight '!C229</f>
        <v>26</v>
      </c>
      <c r="E229" s="192">
        <f>'C. diff CFUs'!W165</f>
        <v>16000000</v>
      </c>
      <c r="F229" s="118" t="s">
        <v>162</v>
      </c>
      <c r="G229" s="195">
        <f>'C. diff CFUs'!B165</f>
        <v>43863</v>
      </c>
      <c r="H229" s="118" t="str">
        <f t="shared" si="2"/>
        <v>Stool 1:10^6</v>
      </c>
    </row>
    <row r="230" ht="15.75" customHeight="1">
      <c r="A230" s="50">
        <f t="shared" si="1"/>
        <v>-5</v>
      </c>
      <c r="B230" s="177" t="str">
        <f>'C. diff CFUs'!C166</f>
        <v>-5_11_20</v>
      </c>
      <c r="C230" s="48">
        <f>'Daily Weight '!A230</f>
        <v>10</v>
      </c>
      <c r="D230" s="143">
        <f>'Daily Weight '!C230</f>
        <v>27.4</v>
      </c>
      <c r="E230" s="192">
        <f>'C. diff CFUs'!W166</f>
        <v>360000</v>
      </c>
      <c r="F230" s="118" t="s">
        <v>162</v>
      </c>
      <c r="G230" s="195">
        <f>'C. diff CFUs'!B166</f>
        <v>43863</v>
      </c>
      <c r="H230" s="118" t="str">
        <f t="shared" si="2"/>
        <v>Stool 1:10^5</v>
      </c>
    </row>
    <row r="231" ht="15.75" customHeight="1">
      <c r="A231" s="50">
        <f t="shared" si="1"/>
        <v>-5</v>
      </c>
      <c r="B231" s="177" t="str">
        <f>'C. diff CFUs'!C167</f>
        <v>-5_11_2R</v>
      </c>
      <c r="C231" s="48">
        <f>'Daily Weight '!A231</f>
        <v>10</v>
      </c>
      <c r="D231" s="143">
        <f>'Daily Weight '!C231</f>
        <v>29</v>
      </c>
      <c r="E231" s="192">
        <f>'C. diff CFUs'!W167</f>
        <v>480000</v>
      </c>
      <c r="F231" s="118" t="s">
        <v>162</v>
      </c>
      <c r="G231" s="195">
        <f>'C. diff CFUs'!B167</f>
        <v>43863</v>
      </c>
      <c r="H231" s="118" t="str">
        <f t="shared" si="2"/>
        <v>Stool 1:10^5</v>
      </c>
    </row>
    <row r="232" ht="15.75" customHeight="1">
      <c r="A232" s="50">
        <f t="shared" si="1"/>
        <v>-4</v>
      </c>
      <c r="B232" s="177" t="str">
        <f>'C. diff CFUs'!C168</f>
        <v>-4_11_0</v>
      </c>
      <c r="C232" s="48">
        <f>'Daily Weight '!A232</f>
        <v>10</v>
      </c>
      <c r="D232" s="143">
        <f>'Daily Weight '!C232</f>
        <v>28.5</v>
      </c>
      <c r="E232" s="192">
        <f>'C. diff CFUs'!W168</f>
        <v>0</v>
      </c>
      <c r="F232" s="118" t="s">
        <v>162</v>
      </c>
      <c r="G232" s="195">
        <f>'C. diff CFUs'!B168</f>
        <v>43863</v>
      </c>
      <c r="H232" s="118" t="str">
        <f t="shared" si="2"/>
        <v>Stool 1:10^4</v>
      </c>
    </row>
    <row r="233" ht="15.75" customHeight="1">
      <c r="A233" s="50">
        <f t="shared" si="1"/>
        <v>-4</v>
      </c>
      <c r="B233" s="177" t="str">
        <f>'C. diff CFUs'!C169</f>
        <v>-4_11_L</v>
      </c>
      <c r="C233" s="48">
        <f>'Daily Weight '!A233</f>
        <v>10</v>
      </c>
      <c r="D233" s="143">
        <f>'Daily Weight '!C233</f>
        <v>25.8</v>
      </c>
      <c r="E233" s="192">
        <f>'C. diff CFUs'!W169</f>
        <v>0</v>
      </c>
      <c r="F233" s="118" t="s">
        <v>162</v>
      </c>
      <c r="G233" s="195">
        <f>'C. diff CFUs'!B169</f>
        <v>43863</v>
      </c>
      <c r="H233" s="118" t="str">
        <f t="shared" si="2"/>
        <v>Stool 1:10^4</v>
      </c>
    </row>
    <row r="234" ht="15.75" customHeight="1">
      <c r="A234" s="50">
        <f t="shared" si="1"/>
        <v>-4</v>
      </c>
      <c r="B234" s="177" t="str">
        <f>'C. diff CFUs'!C170</f>
        <v>-4_11_R</v>
      </c>
      <c r="C234" s="48">
        <f>'Daily Weight '!A234</f>
        <v>10</v>
      </c>
      <c r="D234" s="143">
        <f>'Daily Weight '!C234</f>
        <v>23.5</v>
      </c>
      <c r="E234" s="192">
        <f>'C. diff CFUs'!W170</f>
        <v>0</v>
      </c>
      <c r="F234" s="118" t="s">
        <v>162</v>
      </c>
      <c r="G234" s="195">
        <f>'C. diff CFUs'!B170</f>
        <v>43863</v>
      </c>
      <c r="H234" s="118" t="str">
        <f t="shared" si="2"/>
        <v>Stool 1:10^4</v>
      </c>
    </row>
    <row r="235" ht="15.75" customHeight="1">
      <c r="A235" s="50">
        <f t="shared" si="1"/>
        <v>-3</v>
      </c>
      <c r="B235" s="177" t="str">
        <f>'C. diff CFUs'!C171</f>
        <v>-3_11_30</v>
      </c>
      <c r="C235" s="48">
        <f>'Daily Weight '!A235</f>
        <v>10</v>
      </c>
      <c r="D235" s="143">
        <f>'Daily Weight '!C235</f>
        <v>25.2</v>
      </c>
      <c r="E235" s="192">
        <f>'C. diff CFUs'!W171</f>
        <v>0</v>
      </c>
      <c r="F235" s="118" t="s">
        <v>162</v>
      </c>
      <c r="G235" s="195">
        <f>'C. diff CFUs'!B171</f>
        <v>43863</v>
      </c>
      <c r="H235" s="118" t="str">
        <f t="shared" si="2"/>
        <v>Stool 1:10^3</v>
      </c>
    </row>
    <row r="236" ht="15.75" customHeight="1">
      <c r="A236" s="50">
        <f t="shared" si="1"/>
        <v>-3</v>
      </c>
      <c r="B236" s="177" t="str">
        <f>'C. diff CFUs'!C172</f>
        <v>-3_11_3L</v>
      </c>
      <c r="C236" s="48">
        <f>'Daily Weight '!A236</f>
        <v>10</v>
      </c>
      <c r="D236" s="143">
        <f>'Daily Weight '!C236</f>
        <v>25.4</v>
      </c>
      <c r="E236" s="192">
        <f>'C. diff CFUs'!W172</f>
        <v>0</v>
      </c>
      <c r="F236" s="118" t="s">
        <v>162</v>
      </c>
      <c r="G236" s="195">
        <f>'C. diff CFUs'!B172</f>
        <v>43863</v>
      </c>
      <c r="H236" s="118" t="str">
        <f t="shared" si="2"/>
        <v>Stool 1:10^3</v>
      </c>
    </row>
    <row r="237" ht="15.75" customHeight="1">
      <c r="A237" s="50">
        <f t="shared" si="1"/>
        <v>-3</v>
      </c>
      <c r="B237" s="177" t="str">
        <f>'C. diff CFUs'!C173</f>
        <v>-3_11_3R</v>
      </c>
      <c r="C237" s="48">
        <f>'Daily Weight '!A237</f>
        <v>10</v>
      </c>
      <c r="D237" s="143">
        <f>'Daily Weight '!C237</f>
        <v>27.7</v>
      </c>
      <c r="E237" s="192">
        <f>'C. diff CFUs'!W173</f>
        <v>0</v>
      </c>
      <c r="F237" s="118" t="s">
        <v>162</v>
      </c>
      <c r="G237" s="195">
        <f>'C. diff CFUs'!B173</f>
        <v>43863</v>
      </c>
      <c r="H237" s="118" t="str">
        <f t="shared" si="2"/>
        <v>Stool 1:10^3</v>
      </c>
    </row>
    <row r="238" ht="15.75" customHeight="1">
      <c r="A238" s="50">
        <f t="shared" si="1"/>
        <v>-2</v>
      </c>
      <c r="B238" s="177" t="str">
        <f>'C. diff CFUs'!C174</f>
        <v>-2_11_0</v>
      </c>
      <c r="C238" s="48">
        <f>'Daily Weight '!A238</f>
        <v>10</v>
      </c>
      <c r="D238" s="143">
        <f>'Daily Weight '!C238</f>
        <v>25.9</v>
      </c>
      <c r="E238" s="192">
        <f>'C. diff CFUs'!W174</f>
        <v>0</v>
      </c>
      <c r="F238" s="118" t="s">
        <v>162</v>
      </c>
      <c r="G238" s="195">
        <f>'C. diff CFUs'!B174</f>
        <v>43863</v>
      </c>
      <c r="H238" s="118" t="str">
        <f t="shared" si="2"/>
        <v>Stool 1:10^2</v>
      </c>
    </row>
    <row r="239" ht="15.75" customHeight="1">
      <c r="A239" s="50">
        <f t="shared" si="1"/>
        <v>-2</v>
      </c>
      <c r="B239" s="177" t="str">
        <f>'C. diff CFUs'!C175</f>
        <v>-2_11_R</v>
      </c>
      <c r="C239" s="48">
        <f>'Daily Weight '!A239</f>
        <v>10</v>
      </c>
      <c r="D239" s="143">
        <f>'Daily Weight '!C239</f>
        <v>26.2</v>
      </c>
      <c r="E239" s="192">
        <f>'C. diff CFUs'!W175</f>
        <v>0</v>
      </c>
      <c r="F239" s="118" t="s">
        <v>162</v>
      </c>
      <c r="G239" s="195">
        <f>'C. diff CFUs'!B175</f>
        <v>43863</v>
      </c>
      <c r="H239" s="118" t="str">
        <f t="shared" si="2"/>
        <v>Stool 1:10^2</v>
      </c>
    </row>
    <row r="240" ht="15.75" customHeight="1">
      <c r="A240" s="50">
        <f t="shared" si="1"/>
        <v>-1</v>
      </c>
      <c r="B240" s="177" t="str">
        <f>'C. diff CFUs'!C176</f>
        <v>-1_11_10</v>
      </c>
      <c r="C240" s="48">
        <f>'Daily Weight '!A240</f>
        <v>10</v>
      </c>
      <c r="D240" s="143">
        <f>'Daily Weight '!C240</f>
        <v>29.5</v>
      </c>
      <c r="E240" s="192">
        <f>'C. diff CFUs'!W176</f>
        <v>0</v>
      </c>
      <c r="F240" s="118" t="s">
        <v>162</v>
      </c>
      <c r="G240" s="195">
        <f>'C. diff CFUs'!B176</f>
        <v>43863</v>
      </c>
      <c r="H240" s="118" t="str">
        <f t="shared" si="2"/>
        <v>Stool 1:10</v>
      </c>
    </row>
    <row r="241" ht="15.75" customHeight="1">
      <c r="A241" s="50">
        <f t="shared" si="1"/>
        <v>-1</v>
      </c>
      <c r="B241" s="177" t="str">
        <f>'C. diff CFUs'!C177</f>
        <v>-1_11_1R</v>
      </c>
      <c r="C241" s="48">
        <f>'Daily Weight '!A241</f>
        <v>10</v>
      </c>
      <c r="D241" s="143">
        <f>'Daily Weight '!C241</f>
        <v>31</v>
      </c>
      <c r="E241" s="192">
        <f>'C. diff CFUs'!W177</f>
        <v>0</v>
      </c>
      <c r="F241" s="118" t="s">
        <v>162</v>
      </c>
      <c r="G241" s="195">
        <f>'C. diff CFUs'!B177</f>
        <v>43863</v>
      </c>
      <c r="H241" s="118" t="str">
        <f t="shared" si="2"/>
        <v>Stool 1:10</v>
      </c>
    </row>
    <row r="242" ht="15.75" customHeight="1">
      <c r="E242" s="192"/>
    </row>
    <row r="243" ht="15.75" customHeight="1">
      <c r="E243" s="192"/>
    </row>
    <row r="244" ht="15.75" customHeight="1">
      <c r="E244" s="192"/>
    </row>
    <row r="245" ht="15.75" customHeight="1">
      <c r="E245" s="192"/>
    </row>
    <row r="246" ht="15.75" customHeight="1">
      <c r="E246" s="232"/>
    </row>
    <row r="247" ht="15.75" customHeight="1">
      <c r="E247" s="232"/>
    </row>
    <row r="248" ht="15.75" customHeight="1">
      <c r="E248" s="232"/>
    </row>
    <row r="249" ht="15.75" customHeight="1">
      <c r="E249" s="232"/>
    </row>
    <row r="250" ht="15.75" customHeight="1">
      <c r="E250" s="232"/>
    </row>
    <row r="251" ht="15.75" customHeight="1">
      <c r="E251" s="232"/>
    </row>
    <row r="252" ht="15.75" customHeight="1">
      <c r="E252" s="232"/>
    </row>
    <row r="253" ht="15.75" customHeight="1">
      <c r="E253" s="232"/>
    </row>
    <row r="254" ht="15.75" customHeight="1">
      <c r="E254" s="232"/>
    </row>
    <row r="255" ht="15.75" customHeight="1">
      <c r="E255" s="232"/>
    </row>
    <row r="256" ht="15.75" customHeight="1">
      <c r="E256" s="232"/>
    </row>
    <row r="257" ht="15.75" customHeight="1">
      <c r="E257" s="232"/>
    </row>
    <row r="258" ht="15.75" customHeight="1">
      <c r="E258" s="232"/>
    </row>
    <row r="259" ht="15.75" customHeight="1">
      <c r="E259" s="232"/>
    </row>
    <row r="260" ht="15.75" customHeight="1">
      <c r="E260" s="232"/>
    </row>
    <row r="261" ht="15.75" customHeight="1">
      <c r="E261" s="232"/>
    </row>
    <row r="262" ht="15.75" customHeight="1">
      <c r="E262" s="232"/>
    </row>
    <row r="263" ht="15.75" customHeight="1">
      <c r="E263" s="232"/>
    </row>
    <row r="264" ht="15.75" customHeight="1">
      <c r="E264" s="232"/>
    </row>
    <row r="265" ht="15.75" customHeight="1">
      <c r="E265" s="232"/>
    </row>
    <row r="266" ht="15.75" customHeight="1">
      <c r="E266" s="232"/>
    </row>
    <row r="267" ht="15.75" customHeight="1">
      <c r="E267" s="232"/>
    </row>
    <row r="268" ht="15.75" customHeight="1">
      <c r="E268" s="232"/>
    </row>
    <row r="269" ht="15.75" customHeight="1">
      <c r="E269" s="232"/>
    </row>
    <row r="270" ht="15.75" customHeight="1">
      <c r="E270" s="232"/>
    </row>
    <row r="271" ht="15.75" customHeight="1">
      <c r="E271" s="232"/>
    </row>
    <row r="272" ht="15.75" customHeight="1">
      <c r="E272" s="232"/>
    </row>
    <row r="273" ht="15.75" customHeight="1">
      <c r="E273" s="232"/>
    </row>
    <row r="274" ht="15.75" customHeight="1">
      <c r="E274" s="232"/>
    </row>
    <row r="275" ht="15.75" customHeight="1">
      <c r="E275" s="232"/>
    </row>
    <row r="276" ht="15.75" customHeight="1">
      <c r="E276" s="232"/>
    </row>
    <row r="277" ht="15.75" customHeight="1">
      <c r="E277" s="232"/>
    </row>
    <row r="278" ht="15.75" customHeight="1">
      <c r="E278" s="232"/>
    </row>
    <row r="279" ht="15.75" customHeight="1">
      <c r="E279" s="232"/>
    </row>
    <row r="280" ht="15.75" customHeight="1">
      <c r="E280" s="232"/>
    </row>
    <row r="281" ht="15.75" customHeight="1">
      <c r="E281" s="232"/>
    </row>
    <row r="282" ht="15.75" customHeight="1">
      <c r="E282" s="232"/>
    </row>
    <row r="283" ht="15.75" customHeight="1">
      <c r="E283" s="232"/>
    </row>
    <row r="284" ht="15.75" customHeight="1">
      <c r="E284" s="232"/>
    </row>
    <row r="285" ht="15.75" customHeight="1">
      <c r="E285" s="232"/>
    </row>
    <row r="286" ht="15.75" customHeight="1">
      <c r="E286" s="232"/>
    </row>
    <row r="287" ht="15.75" customHeight="1">
      <c r="E287" s="232"/>
    </row>
    <row r="288" ht="15.75" customHeight="1">
      <c r="E288" s="232"/>
    </row>
    <row r="289" ht="15.75" customHeight="1">
      <c r="E289" s="232"/>
    </row>
    <row r="290" ht="15.75" customHeight="1">
      <c r="E290" s="232"/>
    </row>
    <row r="291" ht="15.75" customHeight="1">
      <c r="E291" s="232"/>
    </row>
    <row r="292" ht="15.75" customHeight="1">
      <c r="E292" s="232"/>
    </row>
    <row r="293" ht="15.75" customHeight="1">
      <c r="E293" s="232"/>
    </row>
    <row r="294" ht="15.75" customHeight="1">
      <c r="E294" s="232"/>
    </row>
    <row r="295" ht="15.75" customHeight="1">
      <c r="E295" s="232"/>
    </row>
    <row r="296" ht="15.75" customHeight="1">
      <c r="E296" s="232"/>
    </row>
    <row r="297" ht="15.75" customHeight="1">
      <c r="E297" s="232"/>
    </row>
    <row r="298" ht="15.75" customHeight="1">
      <c r="E298" s="232"/>
    </row>
    <row r="299" ht="15.75" customHeight="1">
      <c r="E299" s="232"/>
    </row>
    <row r="300" ht="15.75" customHeight="1">
      <c r="E300" s="232"/>
    </row>
    <row r="301" ht="15.75" customHeight="1">
      <c r="E301" s="232"/>
    </row>
    <row r="302" ht="15.75" customHeight="1">
      <c r="E302" s="232"/>
    </row>
    <row r="303" ht="15.75" customHeight="1">
      <c r="E303" s="232"/>
    </row>
    <row r="304" ht="15.75" customHeight="1">
      <c r="E304" s="232"/>
    </row>
    <row r="305" ht="15.75" customHeight="1">
      <c r="E305" s="232"/>
    </row>
    <row r="306" ht="15.75" customHeight="1">
      <c r="E306" s="232"/>
    </row>
    <row r="307" ht="15.75" customHeight="1">
      <c r="E307" s="232"/>
    </row>
    <row r="308" ht="15.75" customHeight="1">
      <c r="E308" s="232"/>
    </row>
    <row r="309" ht="15.75" customHeight="1">
      <c r="E309" s="232"/>
    </row>
    <row r="310" ht="15.75" customHeight="1">
      <c r="E310" s="232"/>
    </row>
    <row r="311" ht="15.75" customHeight="1">
      <c r="E311" s="232"/>
    </row>
    <row r="312" ht="15.75" customHeight="1">
      <c r="E312" s="232"/>
    </row>
    <row r="313" ht="15.75" customHeight="1">
      <c r="E313" s="232"/>
    </row>
    <row r="314" ht="15.75" customHeight="1">
      <c r="E314" s="232"/>
    </row>
    <row r="315" ht="15.75" customHeight="1">
      <c r="E315" s="232"/>
    </row>
    <row r="316" ht="15.75" customHeight="1">
      <c r="E316" s="232"/>
    </row>
    <row r="317" ht="15.75" customHeight="1">
      <c r="E317" s="232"/>
    </row>
    <row r="318" ht="15.75" customHeight="1">
      <c r="E318" s="232"/>
    </row>
    <row r="319" ht="15.75" customHeight="1">
      <c r="E319" s="232"/>
    </row>
    <row r="320" ht="15.75" customHeight="1">
      <c r="E320" s="232"/>
    </row>
    <row r="321" ht="15.75" customHeight="1">
      <c r="E321" s="232"/>
    </row>
    <row r="322" ht="15.75" customHeight="1">
      <c r="E322" s="232"/>
    </row>
    <row r="323" ht="15.75" customHeight="1">
      <c r="E323" s="232"/>
    </row>
    <row r="324" ht="15.75" customHeight="1">
      <c r="E324" s="232"/>
    </row>
    <row r="325" ht="15.75" customHeight="1">
      <c r="E325" s="232"/>
    </row>
    <row r="326" ht="15.75" customHeight="1">
      <c r="E326" s="232"/>
    </row>
    <row r="327" ht="15.75" customHeight="1">
      <c r="E327" s="232"/>
    </row>
    <row r="328" ht="15.75" customHeight="1">
      <c r="E328" s="232"/>
    </row>
    <row r="329" ht="15.75" customHeight="1">
      <c r="E329" s="232"/>
    </row>
    <row r="330" ht="15.75" customHeight="1">
      <c r="E330" s="232"/>
    </row>
    <row r="331" ht="15.75" customHeight="1">
      <c r="E331" s="232"/>
    </row>
    <row r="332" ht="15.75" customHeight="1">
      <c r="E332" s="232"/>
    </row>
    <row r="333" ht="15.75" customHeight="1">
      <c r="E333" s="232"/>
    </row>
    <row r="334" ht="15.75" customHeight="1">
      <c r="E334" s="232"/>
    </row>
    <row r="335" ht="15.75" customHeight="1">
      <c r="E335" s="232"/>
    </row>
    <row r="336" ht="15.75" customHeight="1">
      <c r="E336" s="232"/>
    </row>
    <row r="337" ht="15.75" customHeight="1">
      <c r="E337" s="232"/>
    </row>
    <row r="338" ht="15.75" customHeight="1">
      <c r="E338" s="232"/>
    </row>
    <row r="339" ht="15.75" customHeight="1">
      <c r="E339" s="232"/>
    </row>
    <row r="340" ht="15.75" customHeight="1">
      <c r="E340" s="232"/>
    </row>
    <row r="341" ht="15.75" customHeight="1">
      <c r="E341" s="232"/>
    </row>
    <row r="342" ht="15.75" customHeight="1">
      <c r="E342" s="232"/>
    </row>
    <row r="343" ht="15.75" customHeight="1">
      <c r="E343" s="232"/>
    </row>
    <row r="344" ht="15.75" customHeight="1">
      <c r="E344" s="232"/>
    </row>
    <row r="345" ht="15.75" customHeight="1">
      <c r="E345" s="232"/>
    </row>
    <row r="346" ht="15.75" customHeight="1">
      <c r="E346" s="232"/>
    </row>
    <row r="347" ht="15.75" customHeight="1">
      <c r="E347" s="232"/>
    </row>
    <row r="348" ht="15.75" customHeight="1">
      <c r="E348" s="232"/>
    </row>
    <row r="349" ht="15.75" customHeight="1">
      <c r="E349" s="232"/>
    </row>
    <row r="350" ht="15.75" customHeight="1">
      <c r="E350" s="232"/>
    </row>
    <row r="351" ht="15.75" customHeight="1">
      <c r="E351" s="232"/>
    </row>
    <row r="352" ht="15.75" customHeight="1">
      <c r="E352" s="232"/>
    </row>
    <row r="353" ht="15.75" customHeight="1">
      <c r="E353" s="232"/>
    </row>
    <row r="354" ht="15.75" customHeight="1">
      <c r="E354" s="232"/>
    </row>
    <row r="355" ht="15.75" customHeight="1">
      <c r="E355" s="232"/>
    </row>
    <row r="356" ht="15.75" customHeight="1">
      <c r="E356" s="232"/>
    </row>
    <row r="357" ht="15.75" customHeight="1">
      <c r="E357" s="232"/>
    </row>
    <row r="358" ht="15.75" customHeight="1">
      <c r="E358" s="232"/>
    </row>
    <row r="359" ht="15.75" customHeight="1">
      <c r="E359" s="232"/>
    </row>
    <row r="360" ht="15.75" customHeight="1">
      <c r="E360" s="232"/>
    </row>
    <row r="361" ht="15.75" customHeight="1">
      <c r="E361" s="232"/>
    </row>
    <row r="362" ht="15.75" customHeight="1">
      <c r="E362" s="232"/>
    </row>
    <row r="363" ht="15.75" customHeight="1">
      <c r="E363" s="232"/>
    </row>
    <row r="364" ht="15.75" customHeight="1">
      <c r="E364" s="232"/>
    </row>
    <row r="365" ht="15.75" customHeight="1">
      <c r="E365" s="232"/>
    </row>
    <row r="366" ht="15.75" customHeight="1">
      <c r="E366" s="232"/>
    </row>
    <row r="367" ht="15.75" customHeight="1">
      <c r="E367" s="232"/>
    </row>
    <row r="368" ht="15.75" customHeight="1">
      <c r="E368" s="232"/>
    </row>
    <row r="369" ht="15.75" customHeight="1">
      <c r="E369" s="232"/>
    </row>
    <row r="370" ht="15.75" customHeight="1">
      <c r="E370" s="232"/>
    </row>
    <row r="371" ht="15.75" customHeight="1">
      <c r="E371" s="232"/>
    </row>
    <row r="372" ht="15.75" customHeight="1">
      <c r="E372" s="232"/>
    </row>
    <row r="373" ht="15.75" customHeight="1">
      <c r="E373" s="232"/>
    </row>
    <row r="374" ht="15.75" customHeight="1">
      <c r="E374" s="232"/>
    </row>
    <row r="375" ht="15.75" customHeight="1">
      <c r="E375" s="232"/>
    </row>
    <row r="376" ht="15.75" customHeight="1">
      <c r="E376" s="232"/>
    </row>
    <row r="377" ht="15.75" customHeight="1">
      <c r="E377" s="232"/>
    </row>
    <row r="378" ht="15.75" customHeight="1">
      <c r="E378" s="232"/>
    </row>
    <row r="379" ht="15.75" customHeight="1">
      <c r="E379" s="232"/>
    </row>
    <row r="380" ht="15.75" customHeight="1">
      <c r="E380" s="232"/>
    </row>
    <row r="381" ht="15.75" customHeight="1">
      <c r="E381" s="232"/>
    </row>
    <row r="382" ht="15.75" customHeight="1">
      <c r="E382" s="232"/>
    </row>
    <row r="383" ht="15.75" customHeight="1">
      <c r="E383" s="232"/>
    </row>
    <row r="384" ht="15.75" customHeight="1">
      <c r="E384" s="232"/>
    </row>
    <row r="385" ht="15.75" customHeight="1">
      <c r="E385" s="232"/>
    </row>
    <row r="386" ht="15.75" customHeight="1">
      <c r="E386" s="232"/>
    </row>
    <row r="387" ht="15.75" customHeight="1">
      <c r="E387" s="232"/>
    </row>
    <row r="388" ht="15.75" customHeight="1">
      <c r="E388" s="232"/>
    </row>
    <row r="389" ht="15.75" customHeight="1">
      <c r="E389" s="232"/>
    </row>
    <row r="390" ht="15.75" customHeight="1">
      <c r="E390" s="232"/>
    </row>
    <row r="391" ht="15.75" customHeight="1">
      <c r="E391" s="232"/>
    </row>
    <row r="392" ht="15.75" customHeight="1">
      <c r="E392" s="232"/>
    </row>
    <row r="393" ht="15.75" customHeight="1">
      <c r="E393" s="232"/>
    </row>
    <row r="394" ht="15.75" customHeight="1">
      <c r="E394" s="232"/>
    </row>
    <row r="395" ht="15.75" customHeight="1">
      <c r="E395" s="232"/>
    </row>
    <row r="396" ht="15.75" customHeight="1">
      <c r="E396" s="232"/>
    </row>
    <row r="397" ht="15.75" customHeight="1">
      <c r="E397" s="232"/>
    </row>
    <row r="398" ht="15.75" customHeight="1">
      <c r="E398" s="232"/>
    </row>
    <row r="399" ht="15.75" customHeight="1">
      <c r="E399" s="232"/>
    </row>
    <row r="400" ht="15.75" customHeight="1">
      <c r="E400" s="232"/>
    </row>
    <row r="401" ht="15.75" customHeight="1">
      <c r="E401" s="232"/>
    </row>
    <row r="402" ht="15.75" customHeight="1">
      <c r="E402" s="232"/>
    </row>
    <row r="403" ht="15.75" customHeight="1">
      <c r="E403" s="232"/>
    </row>
    <row r="404" ht="15.75" customHeight="1">
      <c r="E404" s="232"/>
    </row>
    <row r="405" ht="15.75" customHeight="1">
      <c r="E405" s="232"/>
    </row>
    <row r="406" ht="15.75" customHeight="1">
      <c r="E406" s="232"/>
    </row>
    <row r="407" ht="15.75" customHeight="1">
      <c r="E407" s="232"/>
    </row>
    <row r="408" ht="15.75" customHeight="1">
      <c r="E408" s="232"/>
    </row>
    <row r="409" ht="15.75" customHeight="1">
      <c r="E409" s="232"/>
    </row>
    <row r="410" ht="15.75" customHeight="1">
      <c r="E410" s="232"/>
    </row>
    <row r="411" ht="15.75" customHeight="1">
      <c r="E411" s="232"/>
    </row>
    <row r="412" ht="15.75" customHeight="1">
      <c r="E412" s="232"/>
    </row>
    <row r="413" ht="15.75" customHeight="1">
      <c r="E413" s="232"/>
    </row>
    <row r="414" ht="15.75" customHeight="1">
      <c r="E414" s="232"/>
    </row>
    <row r="415" ht="15.75" customHeight="1">
      <c r="E415" s="232"/>
    </row>
    <row r="416" ht="15.75" customHeight="1">
      <c r="E416" s="232"/>
    </row>
    <row r="417" ht="15.75" customHeight="1">
      <c r="E417" s="232"/>
    </row>
    <row r="418" ht="15.75" customHeight="1">
      <c r="E418" s="232"/>
    </row>
    <row r="419" ht="15.75" customHeight="1">
      <c r="E419" s="232"/>
    </row>
    <row r="420" ht="15.75" customHeight="1">
      <c r="E420" s="232"/>
    </row>
    <row r="421" ht="15.75" customHeight="1">
      <c r="E421" s="232"/>
    </row>
    <row r="422" ht="15.75" customHeight="1">
      <c r="E422" s="232"/>
    </row>
    <row r="423" ht="15.75" customHeight="1">
      <c r="E423" s="232"/>
    </row>
    <row r="424" ht="15.75" customHeight="1">
      <c r="E424" s="232"/>
    </row>
    <row r="425" ht="15.75" customHeight="1">
      <c r="E425" s="232"/>
    </row>
    <row r="426" ht="15.75" customHeight="1">
      <c r="E426" s="232"/>
    </row>
    <row r="427" ht="15.75" customHeight="1">
      <c r="E427" s="232"/>
    </row>
    <row r="428" ht="15.75" customHeight="1">
      <c r="E428" s="232"/>
    </row>
    <row r="429" ht="15.75" customHeight="1">
      <c r="E429" s="232"/>
    </row>
    <row r="430" ht="15.75" customHeight="1">
      <c r="E430" s="232"/>
    </row>
    <row r="431" ht="15.75" customHeight="1">
      <c r="E431" s="232"/>
    </row>
    <row r="432" ht="15.75" customHeight="1">
      <c r="E432" s="232"/>
    </row>
    <row r="433" ht="15.75" customHeight="1">
      <c r="E433" s="232"/>
    </row>
    <row r="434" ht="15.75" customHeight="1">
      <c r="E434" s="232"/>
    </row>
    <row r="435" ht="15.75" customHeight="1">
      <c r="E435" s="232"/>
    </row>
    <row r="436" ht="15.75" customHeight="1">
      <c r="E436" s="232"/>
    </row>
    <row r="437" ht="15.75" customHeight="1">
      <c r="E437" s="232"/>
    </row>
    <row r="438" ht="15.75" customHeight="1">
      <c r="E438" s="232"/>
    </row>
    <row r="439" ht="15.75" customHeight="1">
      <c r="E439" s="232"/>
    </row>
    <row r="440" ht="15.75" customHeight="1">
      <c r="E440" s="232"/>
    </row>
    <row r="441" ht="15.75" customHeight="1">
      <c r="E441" s="232"/>
    </row>
    <row r="442" ht="15.75" customHeight="1">
      <c r="E442" s="232"/>
    </row>
    <row r="443" ht="15.75" customHeight="1">
      <c r="E443" s="232"/>
    </row>
    <row r="444" ht="15.75" customHeight="1">
      <c r="E444" s="232"/>
    </row>
    <row r="445" ht="15.75" customHeight="1">
      <c r="E445" s="232"/>
    </row>
    <row r="446" ht="15.75" customHeight="1">
      <c r="E446" s="232"/>
    </row>
    <row r="447" ht="15.75" customHeight="1">
      <c r="E447" s="232"/>
    </row>
    <row r="448" ht="15.75" customHeight="1">
      <c r="E448" s="232"/>
    </row>
    <row r="449" ht="15.75" customHeight="1">
      <c r="E449" s="232"/>
    </row>
    <row r="450" ht="15.75" customHeight="1">
      <c r="E450" s="232"/>
    </row>
    <row r="451" ht="15.75" customHeight="1">
      <c r="E451" s="232"/>
    </row>
    <row r="452" ht="15.75" customHeight="1">
      <c r="E452" s="232"/>
    </row>
    <row r="453" ht="15.75" customHeight="1">
      <c r="E453" s="232"/>
    </row>
    <row r="454" ht="15.75" customHeight="1">
      <c r="E454" s="232"/>
    </row>
    <row r="455" ht="15.75" customHeight="1">
      <c r="E455" s="232"/>
    </row>
    <row r="456" ht="15.75" customHeight="1">
      <c r="E456" s="232"/>
    </row>
    <row r="457" ht="15.75" customHeight="1">
      <c r="E457" s="232"/>
    </row>
    <row r="458" ht="15.75" customHeight="1">
      <c r="E458" s="232"/>
    </row>
    <row r="459" ht="15.75" customHeight="1">
      <c r="E459" s="232"/>
    </row>
    <row r="460" ht="15.75" customHeight="1">
      <c r="E460" s="232"/>
    </row>
    <row r="461" ht="15.75" customHeight="1">
      <c r="E461" s="232"/>
    </row>
    <row r="462" ht="15.75" customHeight="1">
      <c r="E462" s="232"/>
    </row>
    <row r="463" ht="15.75" customHeight="1">
      <c r="E463" s="232"/>
    </row>
    <row r="464" ht="15.75" customHeight="1">
      <c r="E464" s="232"/>
    </row>
    <row r="465" ht="15.75" customHeight="1">
      <c r="E465" s="232"/>
    </row>
    <row r="466" ht="15.75" customHeight="1">
      <c r="E466" s="232"/>
    </row>
    <row r="467" ht="15.75" customHeight="1">
      <c r="E467" s="232"/>
    </row>
    <row r="468" ht="15.75" customHeight="1">
      <c r="E468" s="232"/>
    </row>
    <row r="469" ht="15.75" customHeight="1">
      <c r="E469" s="232"/>
    </row>
    <row r="470" ht="15.75" customHeight="1">
      <c r="E470" s="232"/>
    </row>
    <row r="471" ht="15.75" customHeight="1">
      <c r="E471" s="232"/>
    </row>
    <row r="472" ht="15.75" customHeight="1">
      <c r="E472" s="232"/>
    </row>
    <row r="473" ht="15.75" customHeight="1">
      <c r="E473" s="232"/>
    </row>
    <row r="474" ht="15.75" customHeight="1">
      <c r="E474" s="232"/>
    </row>
    <row r="475" ht="15.75" customHeight="1">
      <c r="E475" s="232"/>
    </row>
    <row r="476" ht="15.75" customHeight="1">
      <c r="E476" s="232"/>
    </row>
    <row r="477" ht="15.75" customHeight="1">
      <c r="E477" s="232"/>
    </row>
    <row r="478" ht="15.75" customHeight="1">
      <c r="E478" s="232"/>
    </row>
    <row r="479" ht="15.75" customHeight="1">
      <c r="E479" s="232"/>
    </row>
    <row r="480" ht="15.75" customHeight="1">
      <c r="E480" s="232"/>
    </row>
    <row r="481" ht="15.75" customHeight="1">
      <c r="E481" s="232"/>
    </row>
    <row r="482" ht="15.75" customHeight="1">
      <c r="E482" s="232"/>
    </row>
    <row r="483" ht="15.75" customHeight="1">
      <c r="E483" s="232"/>
    </row>
    <row r="484" ht="15.75" customHeight="1">
      <c r="E484" s="232"/>
    </row>
    <row r="485" ht="15.75" customHeight="1">
      <c r="E485" s="232"/>
    </row>
    <row r="486" ht="15.75" customHeight="1">
      <c r="E486" s="232"/>
    </row>
    <row r="487" ht="15.75" customHeight="1">
      <c r="E487" s="232"/>
    </row>
    <row r="488" ht="15.75" customHeight="1">
      <c r="E488" s="232"/>
    </row>
    <row r="489" ht="15.75" customHeight="1">
      <c r="E489" s="232"/>
    </row>
    <row r="490" ht="15.75" customHeight="1">
      <c r="E490" s="232"/>
    </row>
    <row r="491" ht="15.75" customHeight="1">
      <c r="E491" s="232"/>
    </row>
    <row r="492" ht="15.75" customHeight="1">
      <c r="E492" s="232"/>
    </row>
    <row r="493" ht="15.75" customHeight="1">
      <c r="E493" s="232"/>
    </row>
    <row r="494" ht="15.75" customHeight="1">
      <c r="E494" s="232"/>
    </row>
    <row r="495" ht="15.75" customHeight="1">
      <c r="E495" s="232"/>
    </row>
    <row r="496" ht="15.75" customHeight="1">
      <c r="E496" s="232"/>
    </row>
    <row r="497" ht="15.75" customHeight="1">
      <c r="E497" s="232"/>
    </row>
    <row r="498" ht="15.75" customHeight="1">
      <c r="E498" s="232"/>
    </row>
    <row r="499" ht="15.75" customHeight="1">
      <c r="E499" s="232"/>
    </row>
    <row r="500" ht="15.75" customHeight="1">
      <c r="E500" s="232"/>
    </row>
    <row r="501" ht="15.75" customHeight="1">
      <c r="E501" s="232"/>
    </row>
    <row r="502" ht="15.75" customHeight="1">
      <c r="E502" s="232"/>
    </row>
    <row r="503" ht="15.75" customHeight="1">
      <c r="E503" s="232"/>
    </row>
    <row r="504" ht="15.75" customHeight="1">
      <c r="E504" s="232"/>
    </row>
    <row r="505" ht="15.75" customHeight="1">
      <c r="E505" s="232"/>
    </row>
    <row r="506" ht="15.75" customHeight="1">
      <c r="E506" s="232"/>
    </row>
    <row r="507" ht="15.75" customHeight="1">
      <c r="E507" s="232"/>
    </row>
    <row r="508" ht="15.75" customHeight="1">
      <c r="E508" s="232"/>
    </row>
    <row r="509" ht="15.75" customHeight="1">
      <c r="E509" s="232"/>
    </row>
    <row r="510" ht="15.75" customHeight="1">
      <c r="E510" s="232"/>
    </row>
    <row r="511" ht="15.75" customHeight="1">
      <c r="E511" s="232"/>
    </row>
    <row r="512" ht="15.75" customHeight="1">
      <c r="E512" s="232"/>
    </row>
    <row r="513" ht="15.75" customHeight="1">
      <c r="E513" s="232"/>
    </row>
    <row r="514" ht="15.75" customHeight="1">
      <c r="E514" s="232"/>
    </row>
    <row r="515" ht="15.75" customHeight="1">
      <c r="E515" s="232"/>
    </row>
    <row r="516" ht="15.75" customHeight="1">
      <c r="E516" s="232"/>
    </row>
    <row r="517" ht="15.75" customHeight="1">
      <c r="E517" s="232"/>
    </row>
    <row r="518" ht="15.75" customHeight="1">
      <c r="E518" s="232"/>
    </row>
    <row r="519" ht="15.75" customHeight="1">
      <c r="E519" s="232"/>
    </row>
    <row r="520" ht="15.75" customHeight="1">
      <c r="E520" s="232"/>
    </row>
    <row r="521" ht="15.75" customHeight="1">
      <c r="E521" s="232"/>
    </row>
    <row r="522" ht="15.75" customHeight="1">
      <c r="E522" s="232"/>
    </row>
    <row r="523" ht="15.75" customHeight="1">
      <c r="E523" s="232"/>
    </row>
    <row r="524" ht="15.75" customHeight="1">
      <c r="E524" s="232"/>
    </row>
    <row r="525" ht="15.75" customHeight="1">
      <c r="E525" s="232"/>
    </row>
    <row r="526" ht="15.75" customHeight="1">
      <c r="E526" s="232"/>
    </row>
    <row r="527" ht="15.75" customHeight="1">
      <c r="E527" s="232"/>
    </row>
    <row r="528" ht="15.75" customHeight="1">
      <c r="E528" s="232"/>
    </row>
    <row r="529" ht="15.75" customHeight="1">
      <c r="E529" s="232"/>
    </row>
    <row r="530" ht="15.75" customHeight="1">
      <c r="E530" s="232"/>
    </row>
    <row r="531" ht="15.75" customHeight="1">
      <c r="E531" s="232"/>
    </row>
    <row r="532" ht="15.75" customHeight="1">
      <c r="E532" s="232"/>
    </row>
    <row r="533" ht="15.75" customHeight="1">
      <c r="E533" s="232"/>
    </row>
    <row r="534" ht="15.75" customHeight="1">
      <c r="E534" s="232"/>
    </row>
    <row r="535" ht="15.75" customHeight="1">
      <c r="E535" s="232"/>
    </row>
    <row r="536" ht="15.75" customHeight="1">
      <c r="E536" s="232"/>
    </row>
    <row r="537" ht="15.75" customHeight="1">
      <c r="E537" s="232"/>
    </row>
    <row r="538" ht="15.75" customHeight="1">
      <c r="E538" s="232"/>
    </row>
    <row r="539" ht="15.75" customHeight="1">
      <c r="E539" s="232"/>
    </row>
    <row r="540" ht="15.75" customHeight="1">
      <c r="E540" s="232"/>
    </row>
    <row r="541" ht="15.75" customHeight="1">
      <c r="E541" s="232"/>
    </row>
    <row r="542" ht="15.75" customHeight="1">
      <c r="E542" s="232"/>
    </row>
    <row r="543" ht="15.75" customHeight="1">
      <c r="E543" s="232"/>
    </row>
    <row r="544" ht="15.75" customHeight="1">
      <c r="E544" s="232"/>
    </row>
    <row r="545" ht="15.75" customHeight="1">
      <c r="E545" s="232"/>
    </row>
    <row r="546" ht="15.75" customHeight="1">
      <c r="E546" s="232"/>
    </row>
    <row r="547" ht="15.75" customHeight="1">
      <c r="E547" s="232"/>
    </row>
    <row r="548" ht="15.75" customHeight="1">
      <c r="E548" s="232"/>
    </row>
    <row r="549" ht="15.75" customHeight="1">
      <c r="E549" s="232"/>
    </row>
    <row r="550" ht="15.75" customHeight="1">
      <c r="E550" s="232"/>
    </row>
    <row r="551" ht="15.75" customHeight="1">
      <c r="E551" s="232"/>
    </row>
    <row r="552" ht="15.75" customHeight="1">
      <c r="E552" s="232"/>
    </row>
    <row r="553" ht="15.75" customHeight="1">
      <c r="E553" s="232"/>
    </row>
    <row r="554" ht="15.75" customHeight="1">
      <c r="E554" s="232"/>
    </row>
    <row r="555" ht="15.75" customHeight="1">
      <c r="E555" s="232"/>
    </row>
    <row r="556" ht="15.75" customHeight="1">
      <c r="E556" s="232"/>
    </row>
    <row r="557" ht="15.75" customHeight="1">
      <c r="E557" s="232"/>
    </row>
    <row r="558" ht="15.75" customHeight="1">
      <c r="E558" s="232"/>
    </row>
    <row r="559" ht="15.75" customHeight="1">
      <c r="E559" s="232"/>
    </row>
    <row r="560" ht="15.75" customHeight="1">
      <c r="E560" s="232"/>
    </row>
    <row r="561" ht="15.75" customHeight="1">
      <c r="E561" s="232"/>
    </row>
    <row r="562" ht="15.75" customHeight="1">
      <c r="E562" s="232"/>
    </row>
    <row r="563" ht="15.75" customHeight="1">
      <c r="E563" s="232"/>
    </row>
    <row r="564" ht="15.75" customHeight="1">
      <c r="E564" s="232"/>
    </row>
    <row r="565" ht="15.75" customHeight="1">
      <c r="E565" s="232"/>
    </row>
    <row r="566" ht="15.75" customHeight="1">
      <c r="E566" s="232"/>
    </row>
    <row r="567" ht="15.75" customHeight="1">
      <c r="E567" s="232"/>
    </row>
    <row r="568" ht="15.75" customHeight="1">
      <c r="E568" s="232"/>
    </row>
    <row r="569" ht="15.75" customHeight="1">
      <c r="E569" s="232"/>
    </row>
    <row r="570" ht="15.75" customHeight="1">
      <c r="E570" s="232"/>
    </row>
    <row r="571" ht="15.75" customHeight="1">
      <c r="E571" s="232"/>
    </row>
    <row r="572" ht="15.75" customHeight="1">
      <c r="E572" s="232"/>
    </row>
    <row r="573" ht="15.75" customHeight="1">
      <c r="E573" s="232"/>
    </row>
    <row r="574" ht="15.75" customHeight="1">
      <c r="E574" s="232"/>
    </row>
    <row r="575" ht="15.75" customHeight="1">
      <c r="E575" s="232"/>
    </row>
    <row r="576" ht="15.75" customHeight="1">
      <c r="E576" s="232"/>
    </row>
    <row r="577" ht="15.75" customHeight="1">
      <c r="E577" s="232"/>
    </row>
    <row r="578" ht="15.75" customHeight="1">
      <c r="E578" s="232"/>
    </row>
    <row r="579" ht="15.75" customHeight="1">
      <c r="E579" s="232"/>
    </row>
    <row r="580" ht="15.75" customHeight="1">
      <c r="E580" s="232"/>
    </row>
    <row r="581" ht="15.75" customHeight="1">
      <c r="E581" s="232"/>
    </row>
    <row r="582" ht="15.75" customHeight="1">
      <c r="E582" s="232"/>
    </row>
    <row r="583" ht="15.75" customHeight="1">
      <c r="E583" s="232"/>
    </row>
    <row r="584" ht="15.75" customHeight="1">
      <c r="E584" s="232"/>
    </row>
    <row r="585" ht="15.75" customHeight="1">
      <c r="E585" s="232"/>
    </row>
    <row r="586" ht="15.75" customHeight="1">
      <c r="E586" s="232"/>
    </row>
    <row r="587" ht="15.75" customHeight="1">
      <c r="E587" s="232"/>
    </row>
    <row r="588" ht="15.75" customHeight="1">
      <c r="E588" s="232"/>
    </row>
    <row r="589" ht="15.75" customHeight="1">
      <c r="E589" s="232"/>
    </row>
    <row r="590" ht="15.75" customHeight="1">
      <c r="E590" s="232"/>
    </row>
    <row r="591" ht="15.75" customHeight="1">
      <c r="E591" s="232"/>
    </row>
    <row r="592" ht="15.75" customHeight="1">
      <c r="E592" s="232"/>
    </row>
    <row r="593" ht="15.75" customHeight="1">
      <c r="E593" s="232"/>
    </row>
    <row r="594" ht="15.75" customHeight="1">
      <c r="E594" s="232"/>
    </row>
    <row r="595" ht="15.75" customHeight="1">
      <c r="E595" s="232"/>
    </row>
    <row r="596" ht="15.75" customHeight="1">
      <c r="E596" s="232"/>
    </row>
    <row r="597" ht="15.75" customHeight="1">
      <c r="E597" s="232"/>
    </row>
    <row r="598" ht="15.75" customHeight="1">
      <c r="E598" s="232"/>
    </row>
    <row r="599" ht="15.75" customHeight="1">
      <c r="E599" s="232"/>
    </row>
    <row r="600" ht="15.75" customHeight="1">
      <c r="E600" s="232"/>
    </row>
    <row r="601" ht="15.75" customHeight="1">
      <c r="E601" s="232"/>
    </row>
    <row r="602" ht="15.75" customHeight="1">
      <c r="E602" s="232"/>
    </row>
    <row r="603" ht="15.75" customHeight="1">
      <c r="E603" s="232"/>
    </row>
    <row r="604" ht="15.75" customHeight="1">
      <c r="E604" s="232"/>
    </row>
    <row r="605" ht="15.75" customHeight="1">
      <c r="E605" s="232"/>
    </row>
    <row r="606" ht="15.75" customHeight="1">
      <c r="E606" s="232"/>
    </row>
    <row r="607" ht="15.75" customHeight="1">
      <c r="E607" s="232"/>
    </row>
    <row r="608" ht="15.75" customHeight="1">
      <c r="E608" s="232"/>
    </row>
    <row r="609" ht="15.75" customHeight="1">
      <c r="E609" s="232"/>
    </row>
    <row r="610" ht="15.75" customHeight="1">
      <c r="E610" s="232"/>
    </row>
    <row r="611" ht="15.75" customHeight="1">
      <c r="E611" s="232"/>
    </row>
    <row r="612" ht="15.75" customHeight="1">
      <c r="E612" s="232"/>
    </row>
    <row r="613" ht="15.75" customHeight="1">
      <c r="E613" s="232"/>
    </row>
    <row r="614" ht="15.75" customHeight="1">
      <c r="E614" s="232"/>
    </row>
    <row r="615" ht="15.75" customHeight="1">
      <c r="E615" s="232"/>
    </row>
    <row r="616" ht="15.75" customHeight="1">
      <c r="E616" s="232"/>
    </row>
    <row r="617" ht="15.75" customHeight="1">
      <c r="E617" s="232"/>
    </row>
    <row r="618" ht="15.75" customHeight="1">
      <c r="E618" s="232"/>
    </row>
    <row r="619" ht="15.75" customHeight="1">
      <c r="E619" s="232"/>
    </row>
    <row r="620" ht="15.75" customHeight="1">
      <c r="E620" s="232"/>
    </row>
    <row r="621" ht="15.75" customHeight="1">
      <c r="E621" s="232"/>
    </row>
    <row r="622" ht="15.75" customHeight="1">
      <c r="E622" s="232"/>
    </row>
    <row r="623" ht="15.75" customHeight="1">
      <c r="E623" s="232"/>
    </row>
    <row r="624" ht="15.75" customHeight="1">
      <c r="E624" s="232"/>
    </row>
    <row r="625" ht="15.75" customHeight="1">
      <c r="E625" s="232"/>
    </row>
    <row r="626" ht="15.75" customHeight="1">
      <c r="E626" s="232"/>
    </row>
    <row r="627" ht="15.75" customHeight="1">
      <c r="E627" s="232"/>
    </row>
    <row r="628" ht="15.75" customHeight="1">
      <c r="E628" s="232"/>
    </row>
    <row r="629" ht="15.75" customHeight="1">
      <c r="E629" s="232"/>
    </row>
    <row r="630" ht="15.75" customHeight="1">
      <c r="E630" s="232"/>
    </row>
    <row r="631" ht="15.75" customHeight="1">
      <c r="E631" s="232"/>
    </row>
    <row r="632" ht="15.75" customHeight="1">
      <c r="E632" s="232"/>
    </row>
    <row r="633" ht="15.75" customHeight="1">
      <c r="E633" s="232"/>
    </row>
    <row r="634" ht="15.75" customHeight="1">
      <c r="E634" s="232"/>
    </row>
    <row r="635" ht="15.75" customHeight="1">
      <c r="E635" s="232"/>
    </row>
    <row r="636" ht="15.75" customHeight="1">
      <c r="E636" s="232"/>
    </row>
    <row r="637" ht="15.75" customHeight="1">
      <c r="E637" s="232"/>
    </row>
    <row r="638" ht="15.75" customHeight="1">
      <c r="E638" s="232"/>
    </row>
    <row r="639" ht="15.75" customHeight="1">
      <c r="E639" s="232"/>
    </row>
    <row r="640" ht="15.75" customHeight="1">
      <c r="E640" s="232"/>
    </row>
    <row r="641" ht="15.75" customHeight="1">
      <c r="E641" s="232"/>
    </row>
    <row r="642" ht="15.75" customHeight="1">
      <c r="E642" s="232"/>
    </row>
    <row r="643" ht="15.75" customHeight="1">
      <c r="E643" s="232"/>
    </row>
    <row r="644" ht="15.75" customHeight="1">
      <c r="E644" s="232"/>
    </row>
    <row r="645" ht="15.75" customHeight="1">
      <c r="E645" s="232"/>
    </row>
    <row r="646" ht="15.75" customHeight="1">
      <c r="E646" s="232"/>
    </row>
    <row r="647" ht="15.75" customHeight="1">
      <c r="E647" s="232"/>
    </row>
    <row r="648" ht="15.75" customHeight="1">
      <c r="E648" s="232"/>
    </row>
    <row r="649" ht="15.75" customHeight="1">
      <c r="E649" s="23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6.0"/>
    <col customWidth="1" min="2" max="27" width="10.56"/>
  </cols>
  <sheetData>
    <row r="1" ht="15.75" customHeight="1">
      <c r="A1" s="187" t="s">
        <v>163</v>
      </c>
      <c r="B1" s="4"/>
      <c r="C1" s="4"/>
      <c r="D1" s="4"/>
      <c r="E1" s="4"/>
    </row>
    <row r="2" ht="15.75" customHeight="1">
      <c r="A2" s="188">
        <v>43851.0</v>
      </c>
      <c r="B2" s="189" t="s">
        <v>164</v>
      </c>
      <c r="C2" s="6"/>
      <c r="D2" s="6"/>
      <c r="E2" s="3"/>
      <c r="F2" s="3"/>
      <c r="G2" s="3"/>
      <c r="H2" s="3"/>
    </row>
    <row r="3" ht="15.75" customHeight="1">
      <c r="A3" s="190"/>
      <c r="B3" s="191" t="s">
        <v>70</v>
      </c>
      <c r="C3" s="191" t="s">
        <v>57</v>
      </c>
      <c r="D3" s="191" t="s">
        <v>165</v>
      </c>
      <c r="E3" s="191" t="s">
        <v>166</v>
      </c>
      <c r="F3" s="191" t="s">
        <v>167</v>
      </c>
      <c r="G3" s="191" t="s">
        <v>61</v>
      </c>
      <c r="I3" s="191" t="s">
        <v>168</v>
      </c>
      <c r="J3" s="116"/>
      <c r="K3" s="116"/>
      <c r="L3" s="116"/>
      <c r="M3" s="116"/>
      <c r="N3" s="116"/>
      <c r="O3" s="116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 ht="15.75" customHeight="1">
      <c r="A4" s="190"/>
      <c r="B4" s="194" t="s">
        <v>169</v>
      </c>
      <c r="C4" s="196">
        <v>43692.0</v>
      </c>
      <c r="D4" s="197">
        <v>43714.0</v>
      </c>
      <c r="E4" s="198" t="s">
        <v>66</v>
      </c>
      <c r="F4" s="199" t="s">
        <v>67</v>
      </c>
      <c r="G4" s="200">
        <v>1.0</v>
      </c>
      <c r="H4" s="201"/>
      <c r="I4" s="202">
        <v>22.714285714285715</v>
      </c>
      <c r="J4" s="203"/>
      <c r="K4" s="204"/>
      <c r="L4" s="204"/>
      <c r="M4" s="205"/>
      <c r="N4" s="205"/>
      <c r="O4" s="205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</row>
    <row r="5" ht="15.75" customHeight="1">
      <c r="A5" s="190"/>
      <c r="B5" s="194" t="s">
        <v>169</v>
      </c>
      <c r="C5" s="196">
        <v>43692.0</v>
      </c>
      <c r="D5" s="197">
        <v>43714.0</v>
      </c>
      <c r="E5" s="198" t="s">
        <v>66</v>
      </c>
      <c r="F5" s="207" t="s">
        <v>67</v>
      </c>
      <c r="G5" s="200">
        <v>1.0</v>
      </c>
      <c r="H5" s="201"/>
      <c r="I5" s="202">
        <v>22.714285714285715</v>
      </c>
      <c r="J5" s="208"/>
      <c r="K5" s="209"/>
      <c r="L5" s="209"/>
      <c r="M5" s="205"/>
      <c r="N5" s="205"/>
      <c r="O5" s="205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</row>
    <row r="6" ht="15.75" customHeight="1">
      <c r="A6" s="190"/>
      <c r="B6" s="198" t="s">
        <v>170</v>
      </c>
      <c r="C6" s="210">
        <v>43745.0</v>
      </c>
      <c r="D6" s="197">
        <v>43766.0</v>
      </c>
      <c r="E6" s="198" t="s">
        <v>66</v>
      </c>
      <c r="F6" s="207" t="s">
        <v>67</v>
      </c>
      <c r="G6" s="211">
        <v>3.0</v>
      </c>
      <c r="H6" s="201"/>
      <c r="I6" s="212">
        <v>15.142857142857142</v>
      </c>
      <c r="J6" s="208"/>
      <c r="K6" s="209"/>
      <c r="L6" s="209"/>
      <c r="M6" s="205"/>
      <c r="N6" s="205"/>
      <c r="O6" s="205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</row>
    <row r="7" ht="15.75" customHeight="1">
      <c r="A7" s="190"/>
      <c r="B7" s="213" t="s">
        <v>171</v>
      </c>
      <c r="C7" s="214" t="s">
        <v>172</v>
      </c>
      <c r="D7" s="214">
        <v>43833.0</v>
      </c>
      <c r="E7" s="215" t="s">
        <v>66</v>
      </c>
      <c r="F7" s="215" t="s">
        <v>67</v>
      </c>
      <c r="G7" s="216">
        <v>4.0</v>
      </c>
      <c r="H7" s="215"/>
      <c r="I7" s="212">
        <v>5.714285714285714</v>
      </c>
      <c r="J7" s="116"/>
      <c r="K7" s="116"/>
      <c r="L7" s="116"/>
      <c r="M7" s="116"/>
      <c r="N7" s="116"/>
      <c r="O7" s="116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 ht="15.75" customHeight="1">
      <c r="A8" s="190"/>
      <c r="B8" s="215" t="s">
        <v>86</v>
      </c>
      <c r="C8" s="217">
        <v>43824.0</v>
      </c>
      <c r="D8" s="214">
        <v>43847.0</v>
      </c>
      <c r="E8" s="215" t="s">
        <v>66</v>
      </c>
      <c r="F8" s="215" t="s">
        <v>67</v>
      </c>
      <c r="G8" s="215">
        <v>3.0</v>
      </c>
      <c r="H8" s="215"/>
      <c r="I8" s="18">
        <v>3.857142857142857</v>
      </c>
      <c r="J8" s="116"/>
      <c r="K8" s="116"/>
      <c r="L8" s="116"/>
      <c r="M8" s="116"/>
      <c r="N8" s="116"/>
      <c r="O8" s="116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 ht="15.75" customHeight="1">
      <c r="B9" s="189" t="s">
        <v>173</v>
      </c>
      <c r="C9" s="3"/>
      <c r="D9" s="3"/>
      <c r="E9" s="3"/>
      <c r="F9" s="3"/>
      <c r="G9" s="3"/>
      <c r="H9" s="3"/>
      <c r="J9" s="116"/>
      <c r="K9" s="116"/>
      <c r="L9" s="116"/>
      <c r="M9" s="116"/>
      <c r="N9" s="116"/>
      <c r="O9" s="116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 ht="15.75" customHeight="1">
      <c r="B10" s="218">
        <f>7.2926-6.7565</f>
        <v>0.5361</v>
      </c>
      <c r="C10" s="3" t="s">
        <v>174</v>
      </c>
      <c r="D10" s="3"/>
      <c r="E10" s="3"/>
      <c r="F10" s="3"/>
      <c r="G10" s="3"/>
      <c r="H10" s="3"/>
      <c r="J10" s="116"/>
      <c r="K10" s="116"/>
      <c r="L10" s="116"/>
      <c r="M10" s="116"/>
      <c r="N10" s="116"/>
      <c r="O10" s="116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 ht="15.75" customHeight="1">
      <c r="A11" s="219">
        <v>-1.0</v>
      </c>
      <c r="B11" s="220"/>
      <c r="C11" s="193"/>
      <c r="D11" s="193"/>
      <c r="E11" s="221"/>
      <c r="F11" s="222" t="s">
        <v>175</v>
      </c>
      <c r="G11" s="116"/>
      <c r="H11" s="223"/>
      <c r="I11" s="223"/>
      <c r="J11" s="116"/>
      <c r="K11" s="116"/>
      <c r="L11" s="116"/>
      <c r="M11" s="116"/>
      <c r="N11" s="116"/>
      <c r="O11" s="116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ht="15.75" customHeight="1">
      <c r="A12" s="193" t="s">
        <v>176</v>
      </c>
      <c r="B12" s="12" t="s">
        <v>177</v>
      </c>
      <c r="C12" s="6"/>
      <c r="D12" s="3"/>
      <c r="E12" s="224"/>
      <c r="F12" s="3"/>
      <c r="G12" s="3"/>
      <c r="H12" s="3"/>
      <c r="I12" s="116"/>
      <c r="J12" s="223"/>
      <c r="K12" s="223"/>
      <c r="L12" s="116"/>
      <c r="M12" s="116"/>
      <c r="N12" s="116"/>
      <c r="O12" s="116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 ht="15.75" customHeight="1">
      <c r="A13" s="193"/>
      <c r="B13" s="3"/>
      <c r="C13" s="3" t="s">
        <v>178</v>
      </c>
      <c r="D13" s="17">
        <f>((B10*10)-(B10*2.5))*1000</f>
        <v>4020.75</v>
      </c>
      <c r="E13" s="224"/>
      <c r="F13" s="3"/>
      <c r="G13" s="3"/>
      <c r="H13" s="3"/>
      <c r="I13" s="116"/>
      <c r="J13" s="116"/>
      <c r="K13" s="221"/>
      <c r="L13" s="116"/>
      <c r="M13" s="116"/>
      <c r="N13" s="116"/>
      <c r="O13" s="116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 ht="15.75" customHeight="1">
      <c r="A14" s="225"/>
      <c r="B14" s="3"/>
      <c r="C14" s="3" t="s">
        <v>179</v>
      </c>
      <c r="D14" s="17">
        <f>B10*1000*1.5</f>
        <v>804.15</v>
      </c>
      <c r="E14" s="3"/>
      <c r="F14" s="3"/>
      <c r="G14" s="3"/>
      <c r="H14" s="3"/>
      <c r="I14" s="116"/>
      <c r="J14" s="116"/>
      <c r="K14" s="221"/>
      <c r="L14" s="116"/>
      <c r="M14" s="116"/>
      <c r="N14" s="116"/>
      <c r="O14" s="116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 ht="15.75" customHeight="1">
      <c r="A15" s="225"/>
      <c r="B15" s="3"/>
      <c r="C15" s="226" t="s">
        <v>180</v>
      </c>
      <c r="D15" s="6"/>
      <c r="E15" s="6"/>
      <c r="F15" s="6"/>
      <c r="G15" s="6"/>
      <c r="H15" s="3"/>
      <c r="I15" s="116"/>
      <c r="J15" s="116"/>
      <c r="K15" s="221"/>
      <c r="L15" s="116"/>
      <c r="M15" s="116"/>
      <c r="N15" s="116"/>
      <c r="O15" s="116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 ht="15.75" customHeight="1">
      <c r="A16" s="227">
        <v>-2.0</v>
      </c>
      <c r="B16" s="3"/>
      <c r="C16" s="3"/>
      <c r="D16" s="3"/>
      <c r="E16" s="228"/>
      <c r="F16" s="228"/>
      <c r="G16" s="228"/>
      <c r="H16" s="228"/>
      <c r="I16" s="116"/>
      <c r="J16" s="116"/>
      <c r="K16" s="221"/>
      <c r="L16" s="116"/>
      <c r="M16" s="116"/>
      <c r="N16" s="116"/>
      <c r="O16" s="116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 ht="15.75" customHeight="1">
      <c r="A17" s="3" t="s">
        <v>181</v>
      </c>
      <c r="B17" s="2" t="s">
        <v>182</v>
      </c>
      <c r="C17" s="6"/>
      <c r="D17" s="6"/>
      <c r="E17" s="229"/>
      <c r="F17" s="228"/>
      <c r="G17" s="228"/>
      <c r="H17" s="228"/>
      <c r="I17" s="116"/>
      <c r="J17" s="116"/>
      <c r="K17" s="221"/>
      <c r="L17" s="116"/>
      <c r="M17" s="116"/>
      <c r="N17" s="116"/>
      <c r="O17" s="116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 ht="15.75" customHeight="1">
      <c r="A18" s="3"/>
      <c r="B18" s="2" t="s">
        <v>183</v>
      </c>
      <c r="C18" s="6"/>
      <c r="D18" s="6"/>
      <c r="E18" s="229"/>
      <c r="F18" s="229"/>
      <c r="G18" s="228"/>
      <c r="H18" s="228"/>
      <c r="I18" s="116"/>
      <c r="J18" s="116"/>
      <c r="K18" s="221"/>
      <c r="L18" s="116"/>
      <c r="M18" s="116"/>
      <c r="N18" s="116"/>
      <c r="O18" s="116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ht="15.75" customHeight="1">
      <c r="A19" s="227">
        <v>-3.0</v>
      </c>
      <c r="B19" s="3"/>
      <c r="C19" s="3"/>
      <c r="D19" s="3"/>
      <c r="E19" s="228"/>
      <c r="F19" s="228"/>
      <c r="G19" s="228"/>
      <c r="H19" s="228"/>
      <c r="I19" s="113"/>
      <c r="J19" s="173"/>
      <c r="K19" s="175"/>
      <c r="L19" s="113"/>
      <c r="M19" s="113"/>
      <c r="N19" s="113"/>
      <c r="O19" s="113"/>
    </row>
    <row r="20" ht="15.75" customHeight="1">
      <c r="A20" s="3" t="s">
        <v>184</v>
      </c>
      <c r="B20" s="2" t="s">
        <v>185</v>
      </c>
      <c r="C20" s="6"/>
      <c r="D20" s="6"/>
      <c r="E20" s="229"/>
      <c r="F20" s="228"/>
      <c r="G20" s="228"/>
      <c r="H20" s="228"/>
      <c r="I20" s="113"/>
      <c r="J20" s="173"/>
      <c r="K20" s="175"/>
      <c r="L20" s="113"/>
      <c r="M20" s="113"/>
      <c r="N20" s="113"/>
      <c r="O20" s="113"/>
    </row>
    <row r="21" ht="15.75" customHeight="1">
      <c r="A21" s="3"/>
      <c r="B21" s="2" t="s">
        <v>183</v>
      </c>
      <c r="C21" s="6"/>
      <c r="D21" s="6"/>
      <c r="E21" s="229"/>
      <c r="F21" s="229"/>
      <c r="G21" s="228"/>
      <c r="H21" s="228"/>
      <c r="I21" s="113"/>
      <c r="J21" s="173"/>
      <c r="K21" s="175"/>
      <c r="L21" s="113"/>
      <c r="M21" s="113"/>
      <c r="N21" s="113"/>
      <c r="O21" s="113"/>
    </row>
    <row r="22" ht="15.75" customHeight="1">
      <c r="A22" s="231">
        <v>-4.0</v>
      </c>
      <c r="B22" s="3"/>
      <c r="C22" s="3"/>
      <c r="D22" s="3"/>
      <c r="E22" s="228"/>
      <c r="F22" s="228"/>
      <c r="G22" s="228"/>
      <c r="H22" s="228"/>
      <c r="I22" s="113"/>
      <c r="J22" s="113"/>
      <c r="K22" s="232"/>
      <c r="L22" s="113"/>
      <c r="M22" s="113"/>
      <c r="N22" s="113"/>
      <c r="O22" s="113"/>
    </row>
    <row r="23" ht="15.75" customHeight="1">
      <c r="A23" s="228" t="s">
        <v>186</v>
      </c>
      <c r="B23" s="12" t="s">
        <v>187</v>
      </c>
      <c r="C23" s="6"/>
      <c r="D23" s="6"/>
      <c r="E23" s="229"/>
      <c r="F23" s="228"/>
      <c r="G23" s="228"/>
      <c r="H23" s="228"/>
      <c r="I23" s="113"/>
      <c r="J23" s="113"/>
      <c r="K23" s="232"/>
      <c r="L23" s="113"/>
      <c r="M23" s="113"/>
      <c r="N23" s="113"/>
      <c r="O23" s="113"/>
    </row>
    <row r="24" ht="15.75" customHeight="1">
      <c r="A24" s="3"/>
      <c r="B24" s="12" t="s">
        <v>183</v>
      </c>
      <c r="C24" s="6"/>
      <c r="D24" s="6"/>
      <c r="E24" s="229"/>
      <c r="F24" s="229"/>
      <c r="G24" s="228"/>
      <c r="H24" s="228"/>
      <c r="I24" s="113"/>
      <c r="J24" s="113"/>
      <c r="K24" s="175"/>
      <c r="L24" s="113"/>
      <c r="M24" s="113"/>
      <c r="N24" s="113"/>
      <c r="O24" s="113"/>
    </row>
    <row r="25" ht="15.75" customHeight="1">
      <c r="A25" s="231" t="s">
        <v>188</v>
      </c>
      <c r="B25" s="8"/>
      <c r="C25" s="3"/>
      <c r="D25" s="3"/>
      <c r="E25" s="228"/>
      <c r="F25" s="228"/>
      <c r="G25" s="228"/>
      <c r="H25" s="228"/>
      <c r="I25" s="113"/>
      <c r="J25" s="113"/>
      <c r="K25" s="113"/>
      <c r="L25" s="113"/>
      <c r="M25" s="113"/>
      <c r="N25" s="113"/>
      <c r="O25" s="113"/>
    </row>
    <row r="26" ht="15.75" customHeight="1">
      <c r="A26" s="3" t="s">
        <v>189</v>
      </c>
      <c r="B26" s="12" t="s">
        <v>190</v>
      </c>
      <c r="C26" s="6"/>
      <c r="D26" s="6"/>
      <c r="E26" s="229"/>
      <c r="F26" s="228"/>
      <c r="G26" s="228"/>
      <c r="H26" s="228"/>
      <c r="I26" s="113"/>
      <c r="J26" s="113"/>
      <c r="K26" s="113"/>
      <c r="L26" s="113"/>
      <c r="M26" s="113"/>
      <c r="N26" s="113"/>
      <c r="O26" s="113"/>
    </row>
    <row r="27" ht="15.75" customHeight="1">
      <c r="A27" s="3"/>
      <c r="B27" s="12" t="s">
        <v>183</v>
      </c>
      <c r="C27" s="6"/>
      <c r="D27" s="6"/>
      <c r="E27" s="229"/>
      <c r="F27" s="229"/>
      <c r="G27" s="228"/>
      <c r="H27" s="228"/>
      <c r="I27" s="113"/>
      <c r="J27" s="113"/>
      <c r="K27" s="113"/>
      <c r="L27" s="113"/>
      <c r="M27" s="113"/>
      <c r="N27" s="113"/>
      <c r="O27" s="113"/>
    </row>
    <row r="28" ht="15.75" customHeight="1">
      <c r="A28" s="233">
        <v>-6.0</v>
      </c>
      <c r="B28" s="3"/>
      <c r="C28" s="3"/>
      <c r="D28" s="3"/>
      <c r="E28" s="228"/>
      <c r="F28" s="228"/>
      <c r="G28" s="228"/>
      <c r="H28" s="228"/>
      <c r="I28" s="113"/>
      <c r="J28" s="113"/>
      <c r="K28" s="113"/>
      <c r="L28" s="113"/>
      <c r="M28" s="113"/>
      <c r="N28" s="113"/>
      <c r="O28" s="113"/>
    </row>
    <row r="29" ht="15.75" customHeight="1">
      <c r="A29" s="3" t="s">
        <v>191</v>
      </c>
      <c r="B29" s="12" t="s">
        <v>192</v>
      </c>
      <c r="C29" s="6"/>
      <c r="D29" s="6"/>
      <c r="E29" s="229"/>
      <c r="F29" s="228"/>
      <c r="G29" s="228"/>
      <c r="H29" s="228"/>
      <c r="I29" s="113"/>
      <c r="J29" s="113"/>
      <c r="K29" s="113"/>
      <c r="L29" s="113"/>
      <c r="M29" s="113"/>
      <c r="N29" s="113"/>
      <c r="O29" s="113"/>
    </row>
    <row r="30" ht="15.75" customHeight="1">
      <c r="A30" s="3"/>
      <c r="B30" s="12" t="s">
        <v>183</v>
      </c>
      <c r="C30" s="6"/>
      <c r="D30" s="6"/>
      <c r="E30" s="6"/>
      <c r="F30" s="6"/>
      <c r="G30" s="3"/>
      <c r="H30" s="3"/>
    </row>
    <row r="31" ht="15.75" customHeight="1">
      <c r="A31" s="233" t="s">
        <v>16</v>
      </c>
      <c r="B31" s="3"/>
      <c r="C31" s="3"/>
      <c r="D31" s="3"/>
      <c r="E31" s="3"/>
      <c r="F31" s="3"/>
      <c r="G31" s="3"/>
      <c r="H31" s="3"/>
    </row>
    <row r="32" ht="15.75" customHeight="1">
      <c r="A32" s="3" t="s">
        <v>193</v>
      </c>
      <c r="B32" s="12" t="s">
        <v>194</v>
      </c>
      <c r="C32" s="3"/>
      <c r="D32" s="3"/>
      <c r="E32" s="3"/>
      <c r="F32" s="3"/>
      <c r="G32" s="3"/>
      <c r="H32" s="3"/>
    </row>
    <row r="33" ht="15.75" customHeight="1">
      <c r="A33" s="3"/>
      <c r="B33" s="12" t="s">
        <v>195</v>
      </c>
      <c r="C33" s="6"/>
      <c r="D33" s="6"/>
      <c r="E33" s="3"/>
      <c r="F33" s="3"/>
      <c r="G33" s="3"/>
      <c r="H33" s="3"/>
    </row>
    <row r="34" ht="15.75" customHeight="1">
      <c r="A34" s="3"/>
      <c r="B34" s="3"/>
      <c r="C34" s="3"/>
      <c r="D34" s="3"/>
      <c r="E34" s="3"/>
      <c r="F34" s="3"/>
      <c r="G34" s="3"/>
      <c r="H34" s="3"/>
    </row>
    <row r="35" ht="15.75" customHeight="1">
      <c r="A35" s="12" t="s">
        <v>196</v>
      </c>
      <c r="B35" s="6"/>
      <c r="C35" s="3"/>
      <c r="D35" s="3"/>
      <c r="E35" s="3"/>
      <c r="F35" s="3"/>
      <c r="G35" s="3"/>
      <c r="H35" s="3"/>
    </row>
    <row r="36" ht="15.75" customHeight="1">
      <c r="A36" s="12" t="s">
        <v>197</v>
      </c>
      <c r="B36" s="3"/>
      <c r="C36" s="3"/>
      <c r="D36" s="3"/>
      <c r="E36" s="3"/>
      <c r="F36" s="3"/>
      <c r="G36" s="3"/>
      <c r="H36" s="3"/>
    </row>
    <row r="37" ht="15.75" customHeight="1">
      <c r="A37" s="12" t="s">
        <v>198</v>
      </c>
      <c r="B37" s="6"/>
      <c r="C37" s="6"/>
      <c r="D37" s="6"/>
      <c r="E37" s="6"/>
      <c r="F37" s="3"/>
      <c r="G37" s="3"/>
      <c r="H37" s="3"/>
    </row>
    <row r="38" ht="15.75" customHeight="1">
      <c r="A38" s="234"/>
      <c r="B38" s="3"/>
      <c r="C38" s="3"/>
      <c r="D38" s="3"/>
      <c r="E38" s="3"/>
      <c r="F38" s="3"/>
      <c r="G38" s="3"/>
      <c r="H38" s="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0"/>
    <col customWidth="1" min="2" max="2" width="8.67"/>
    <col customWidth="1" min="3" max="16" width="10.78"/>
  </cols>
  <sheetData>
    <row r="1" ht="15.75" customHeight="1">
      <c r="A1" s="74" t="s">
        <v>80</v>
      </c>
      <c r="B1" s="73" t="s">
        <v>199</v>
      </c>
      <c r="C1" s="75" t="s">
        <v>200</v>
      </c>
      <c r="D1" s="235" t="s">
        <v>201</v>
      </c>
      <c r="E1" s="235" t="s">
        <v>202</v>
      </c>
      <c r="F1" s="235" t="s">
        <v>203</v>
      </c>
      <c r="G1" s="235" t="s">
        <v>204</v>
      </c>
      <c r="H1" s="235" t="s">
        <v>205</v>
      </c>
      <c r="I1" s="235" t="s">
        <v>206</v>
      </c>
      <c r="J1" s="235" t="s">
        <v>207</v>
      </c>
      <c r="K1" s="235" t="s">
        <v>208</v>
      </c>
      <c r="L1" s="235" t="s">
        <v>209</v>
      </c>
      <c r="M1" s="235" t="s">
        <v>210</v>
      </c>
      <c r="N1" s="235" t="s">
        <v>211</v>
      </c>
      <c r="O1" s="235" t="s">
        <v>212</v>
      </c>
      <c r="P1" s="235" t="s">
        <v>213</v>
      </c>
    </row>
    <row r="2" ht="15.75" customHeight="1">
      <c r="A2" s="48" t="str">
        <f>Inventory!O2</f>
        <v>NT_11_0</v>
      </c>
      <c r="B2" s="5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ht="15.75" customHeight="1">
      <c r="A3" s="48" t="str">
        <f>Inventory!O3</f>
        <v>NT_11_R</v>
      </c>
      <c r="B3" s="50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</row>
    <row r="4" ht="15.75" customHeight="1">
      <c r="A4" s="48" t="str">
        <f>Inventory!O4</f>
        <v>-6_11_0</v>
      </c>
      <c r="B4" s="50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</row>
    <row r="5" ht="15.75" customHeight="1">
      <c r="A5" s="48" t="str">
        <f>Inventory!O5</f>
        <v>-6_11_R</v>
      </c>
      <c r="B5" s="50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</row>
    <row r="6" ht="15.75" customHeight="1">
      <c r="A6" s="48" t="str">
        <f>Inventory!O6</f>
        <v>-5_11_20</v>
      </c>
      <c r="B6" s="50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</row>
    <row r="7" ht="15.75" customHeight="1">
      <c r="A7" s="48" t="str">
        <f>Inventory!O7</f>
        <v>-5_11_2R</v>
      </c>
      <c r="B7" s="50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</row>
    <row r="8" ht="15.75" customHeight="1">
      <c r="A8" s="48" t="str">
        <f>Inventory!O8</f>
        <v>-4_11_0</v>
      </c>
      <c r="B8" s="50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</row>
    <row r="9" ht="15.75" customHeight="1">
      <c r="A9" s="48" t="str">
        <f>Inventory!O9</f>
        <v>-4_11_L</v>
      </c>
      <c r="B9" s="50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</row>
    <row r="10" ht="15.75" customHeight="1">
      <c r="A10" s="48" t="str">
        <f>Inventory!O10</f>
        <v>-4_11_R</v>
      </c>
      <c r="B10" s="50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</row>
    <row r="11" ht="15.75" customHeight="1">
      <c r="A11" s="48" t="str">
        <f>Inventory!O11</f>
        <v>-3_11_30</v>
      </c>
      <c r="B11" s="50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</row>
    <row r="12" ht="15.75" customHeight="1">
      <c r="A12" s="48" t="str">
        <f>Inventory!O12</f>
        <v>-3_11_3L</v>
      </c>
      <c r="B12" s="50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</row>
    <row r="13" ht="15.75" customHeight="1">
      <c r="A13" s="48" t="str">
        <f>Inventory!O13</f>
        <v>-3_11_3R</v>
      </c>
      <c r="B13" s="50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</row>
    <row r="14" ht="15.75" customHeight="1">
      <c r="A14" s="48" t="str">
        <f>Inventory!O14</f>
        <v>-2_11_0</v>
      </c>
      <c r="B14" s="50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</row>
    <row r="15" ht="15.75" customHeight="1">
      <c r="A15" s="48" t="str">
        <f>Inventory!O15</f>
        <v>-2_11_R</v>
      </c>
      <c r="B15" s="50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</row>
    <row r="16" ht="15.75" customHeight="1">
      <c r="A16" s="48" t="str">
        <f>Inventory!O16</f>
        <v>-1_11_10</v>
      </c>
      <c r="B16" s="50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</row>
    <row r="17" ht="15.75" customHeight="1">
      <c r="A17" s="48" t="str">
        <f>Inventory!O17</f>
        <v>-1_11_1R</v>
      </c>
      <c r="B17" s="50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</row>
    <row r="18" ht="15.75" customHeight="1">
      <c r="A18" s="113"/>
      <c r="B18" s="118" t="s">
        <v>214</v>
      </c>
      <c r="C18" s="222" t="s">
        <v>215</v>
      </c>
      <c r="D18" s="222" t="s">
        <v>215</v>
      </c>
      <c r="E18" s="222" t="s">
        <v>216</v>
      </c>
      <c r="F18" s="222" t="s">
        <v>215</v>
      </c>
      <c r="G18" s="116"/>
      <c r="H18" s="116"/>
      <c r="I18" s="116"/>
      <c r="J18" s="116"/>
      <c r="K18" s="116"/>
      <c r="L18" s="116"/>
      <c r="M18" s="222" t="s">
        <v>215</v>
      </c>
      <c r="N18" s="116"/>
      <c r="O18" s="116"/>
      <c r="P18" s="116"/>
    </row>
    <row r="19" ht="15.75" customHeight="1">
      <c r="A19" s="113"/>
      <c r="B19" s="36" t="s">
        <v>217</v>
      </c>
      <c r="C19" s="222" t="s">
        <v>218</v>
      </c>
      <c r="D19" s="222" t="s">
        <v>216</v>
      </c>
      <c r="E19" s="116"/>
      <c r="F19" s="222" t="s">
        <v>219</v>
      </c>
      <c r="G19" s="116"/>
      <c r="H19" s="116"/>
      <c r="I19" s="116"/>
      <c r="J19" s="116"/>
      <c r="K19" s="116"/>
      <c r="L19" s="116"/>
      <c r="M19" s="116"/>
      <c r="N19" s="116"/>
      <c r="O19" s="116"/>
      <c r="P19" s="116"/>
    </row>
    <row r="20" ht="15.75" customHeight="1">
      <c r="A20" s="113"/>
      <c r="B20" s="118" t="s">
        <v>215</v>
      </c>
      <c r="C20" s="116"/>
      <c r="D20" s="116"/>
      <c r="E20" s="116"/>
      <c r="F20" s="222" t="s">
        <v>220</v>
      </c>
      <c r="G20" s="116"/>
      <c r="H20" s="116"/>
      <c r="I20" s="116"/>
      <c r="J20" s="116"/>
      <c r="K20" s="116"/>
      <c r="L20" s="116"/>
      <c r="M20" s="116"/>
      <c r="N20" s="116"/>
      <c r="O20" s="116"/>
      <c r="P20" s="116"/>
    </row>
    <row r="21" ht="15.75" customHeight="1">
      <c r="A21" s="113"/>
      <c r="B21" s="113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</row>
    <row r="22" ht="15.75" customHeight="1">
      <c r="A22" s="113" t="str">
        <f>Inventory!A19</f>
        <v>Parent</v>
      </c>
      <c r="B22" s="113" t="str">
        <f>Inventory!B19</f>
        <v>DOB</v>
      </c>
      <c r="C22" s="113" t="str">
        <f>Inventory!C19</f>
        <v>Wean</v>
      </c>
      <c r="D22" s="113" t="str">
        <f>Inventory!D19</f>
        <v>Location</v>
      </c>
      <c r="E22" s="113" t="str">
        <f>Inventory!E19</f>
        <v>Genotype</v>
      </c>
      <c r="F22" s="113" t="str">
        <f>Inventory!F19</f>
        <v>Male</v>
      </c>
      <c r="G22" s="113" t="str">
        <f>Inventory!G19</f>
        <v>Female</v>
      </c>
      <c r="H22" s="113" t="str">
        <f>Inventory!H19</f>
        <v>Age</v>
      </c>
      <c r="I22" s="113" t="str">
        <f>Inventory!I19</f>
        <v/>
      </c>
      <c r="J22" s="113" t="str">
        <f>Inventory!J19</f>
        <v/>
      </c>
      <c r="K22" s="113" t="str">
        <f>Inventory!K19</f>
        <v>New Cages Mice Go Into</v>
      </c>
      <c r="L22" s="113" t="str">
        <f>Inventory!L19</f>
        <v/>
      </c>
      <c r="M22" s="116"/>
      <c r="N22" s="116"/>
      <c r="O22" s="116"/>
      <c r="P22" s="116"/>
    </row>
    <row r="23" ht="15.75" customHeight="1">
      <c r="A23" s="143" t="str">
        <f>Inventory!A20</f>
        <v>C57-124</v>
      </c>
      <c r="B23" s="237">
        <f>Inventory!B20</f>
        <v>43735</v>
      </c>
      <c r="C23" s="238">
        <f>Inventory!C20</f>
        <v>43756</v>
      </c>
      <c r="D23" s="143" t="str">
        <f>Inventory!D20</f>
        <v>B604C</v>
      </c>
      <c r="E23" s="143" t="str">
        <f>Inventory!E20</f>
        <v>C57BL</v>
      </c>
      <c r="F23" s="143">
        <f>Inventory!F20</f>
        <v>4</v>
      </c>
      <c r="G23" s="143" t="str">
        <f>Inventory!G20</f>
        <v/>
      </c>
      <c r="H23" s="143">
        <f>Inventory!H20</f>
        <v>18.57142857</v>
      </c>
      <c r="I23" s="143" t="str">
        <f>Inventory!I20</f>
        <v>Nick</v>
      </c>
      <c r="J23" s="143" t="str">
        <f>Inventory!J20</f>
        <v>FMT #11</v>
      </c>
      <c r="K23" s="143" t="str">
        <f>Inventory!K20</f>
        <v>NT, -1</v>
      </c>
      <c r="L23" s="113" t="str">
        <f>Inventory!L20</f>
        <v/>
      </c>
      <c r="M23" s="116"/>
      <c r="N23" s="116"/>
      <c r="O23" s="116"/>
      <c r="P23" s="116"/>
    </row>
    <row r="24" ht="15.75" customHeight="1">
      <c r="A24" s="143" t="str">
        <f>Inventory!A21</f>
        <v>C57-128</v>
      </c>
      <c r="B24" s="237">
        <f>Inventory!B21</f>
        <v>43743</v>
      </c>
      <c r="C24" s="238">
        <f>Inventory!C21</f>
        <v>43770</v>
      </c>
      <c r="D24" s="143" t="str">
        <f>Inventory!D21</f>
        <v>B604C</v>
      </c>
      <c r="E24" s="143" t="str">
        <f>Inventory!E21</f>
        <v>C57BL</v>
      </c>
      <c r="F24" s="143">
        <f>Inventory!F21</f>
        <v>2</v>
      </c>
      <c r="G24" s="143" t="str">
        <f>Inventory!G21</f>
        <v/>
      </c>
      <c r="H24" s="143">
        <f>Inventory!H21</f>
        <v>17.42857143</v>
      </c>
      <c r="I24" s="143" t="str">
        <f>Inventory!I21</f>
        <v>Nick</v>
      </c>
      <c r="J24" s="143" t="str">
        <f>Inventory!J21</f>
        <v>FMT #11</v>
      </c>
      <c r="K24" s="143">
        <f>Inventory!K21</f>
        <v>-5</v>
      </c>
      <c r="L24" s="113" t="str">
        <f>Inventory!L21</f>
        <v/>
      </c>
      <c r="M24" s="116"/>
      <c r="N24" s="116"/>
      <c r="O24" s="116"/>
      <c r="P24" s="116"/>
    </row>
    <row r="25" ht="15.75" customHeight="1">
      <c r="A25" s="143" t="str">
        <f>Inventory!A22</f>
        <v>C57-126</v>
      </c>
      <c r="B25" s="237">
        <f>Inventory!B22</f>
        <v>43769</v>
      </c>
      <c r="C25" s="238">
        <f>Inventory!C22</f>
        <v>43805</v>
      </c>
      <c r="D25" s="143" t="str">
        <f>Inventory!D22</f>
        <v>B604C</v>
      </c>
      <c r="E25" s="143" t="str">
        <f>Inventory!E22</f>
        <v>C57BL</v>
      </c>
      <c r="F25" s="143">
        <f>Inventory!F22</f>
        <v>3</v>
      </c>
      <c r="G25" s="143" t="str">
        <f>Inventory!G22</f>
        <v/>
      </c>
      <c r="H25" s="143">
        <f>Inventory!H22</f>
        <v>13.71428571</v>
      </c>
      <c r="I25" s="143" t="str">
        <f>Inventory!I22</f>
        <v>Nick</v>
      </c>
      <c r="J25" s="143" t="str">
        <f>Inventory!J22</f>
        <v>FMT #11</v>
      </c>
      <c r="K25" s="143">
        <f>Inventory!K22</f>
        <v>-3</v>
      </c>
      <c r="L25" s="113" t="str">
        <f>Inventory!L22</f>
        <v/>
      </c>
      <c r="M25" s="116"/>
      <c r="N25" s="116"/>
      <c r="O25" s="116"/>
      <c r="P25" s="116"/>
    </row>
    <row r="26" ht="15.75" customHeight="1">
      <c r="A26" s="143" t="str">
        <f>Inventory!A23</f>
        <v>C57-126</v>
      </c>
      <c r="B26" s="237">
        <f>Inventory!B23</f>
        <v>43769</v>
      </c>
      <c r="C26" s="238">
        <f>Inventory!C23</f>
        <v>43805</v>
      </c>
      <c r="D26" s="143" t="str">
        <f>Inventory!D23</f>
        <v>B604C</v>
      </c>
      <c r="E26" s="143" t="str">
        <f>Inventory!E23</f>
        <v>C57BL</v>
      </c>
      <c r="F26" s="143">
        <f>Inventory!F23</f>
        <v>3</v>
      </c>
      <c r="G26" s="143" t="str">
        <f>Inventory!G23</f>
        <v/>
      </c>
      <c r="H26" s="143">
        <f>Inventory!H23</f>
        <v>13.71428571</v>
      </c>
      <c r="I26" s="143" t="str">
        <f>Inventory!I23</f>
        <v>Nick</v>
      </c>
      <c r="J26" s="143" t="str">
        <f>Inventory!J23</f>
        <v>FMT #11</v>
      </c>
      <c r="K26" s="143">
        <f>Inventory!K23</f>
        <v>-4</v>
      </c>
      <c r="L26" s="113" t="str">
        <f>Inventory!L23</f>
        <v/>
      </c>
      <c r="M26" s="116"/>
      <c r="N26" s="116"/>
      <c r="O26" s="116"/>
      <c r="P26" s="116"/>
    </row>
    <row r="27" ht="15.75" customHeight="1">
      <c r="A27" s="143" t="str">
        <f>Inventory!A24</f>
        <v>C57-124, 128</v>
      </c>
      <c r="B27" s="238">
        <f>Inventory!B24</f>
        <v>43787</v>
      </c>
      <c r="C27" s="238">
        <f>Inventory!C24</f>
        <v>43812</v>
      </c>
      <c r="D27" s="143" t="str">
        <f>Inventory!D24</f>
        <v>B604C</v>
      </c>
      <c r="E27" s="143" t="str">
        <f>Inventory!E24</f>
        <v>C57BL</v>
      </c>
      <c r="F27" s="143">
        <f>Inventory!F24</f>
        <v>4</v>
      </c>
      <c r="G27" s="143" t="str">
        <f>Inventory!G24</f>
        <v/>
      </c>
      <c r="H27" s="143">
        <f>Inventory!H24</f>
        <v>11.14285714</v>
      </c>
      <c r="I27" s="143" t="str">
        <f>Inventory!I24</f>
        <v>Nick</v>
      </c>
      <c r="J27" s="143" t="str">
        <f>Inventory!J24</f>
        <v>FMT #11</v>
      </c>
      <c r="K27" s="143" t="str">
        <f>Inventory!K24</f>
        <v>-2,-6</v>
      </c>
      <c r="L27" s="113" t="str">
        <f>Inventory!L24</f>
        <v/>
      </c>
      <c r="M27" s="116"/>
      <c r="N27" s="116"/>
      <c r="O27" s="116"/>
      <c r="P27" s="116"/>
    </row>
    <row r="28" ht="15.75" customHeight="1">
      <c r="A28" s="113" t="str">
        <f>Inventory!A25</f>
        <v/>
      </c>
      <c r="B28" s="113" t="str">
        <f>Inventory!B25</f>
        <v/>
      </c>
      <c r="C28" s="113" t="str">
        <f>Inventory!C25</f>
        <v/>
      </c>
      <c r="D28" s="113" t="str">
        <f>Inventory!D25</f>
        <v/>
      </c>
      <c r="E28" s="113" t="str">
        <f>Inventory!E25</f>
        <v/>
      </c>
      <c r="F28" s="113" t="str">
        <f>Inventory!F25</f>
        <v/>
      </c>
      <c r="G28" s="113" t="str">
        <f>Inventory!G25</f>
        <v/>
      </c>
      <c r="H28" s="113" t="str">
        <f>Inventory!H25</f>
        <v/>
      </c>
      <c r="I28" s="113" t="str">
        <f>Inventory!I25</f>
        <v/>
      </c>
      <c r="J28" s="113" t="str">
        <f>Inventory!J25</f>
        <v/>
      </c>
      <c r="K28" s="113" t="str">
        <f>Inventory!K25</f>
        <v/>
      </c>
      <c r="L28" s="113" t="str">
        <f>Inventory!L25</f>
        <v/>
      </c>
      <c r="M28" s="116"/>
      <c r="N28" s="116"/>
      <c r="O28" s="116"/>
      <c r="P28" s="116"/>
    </row>
    <row r="29" ht="15.75" customHeight="1">
      <c r="A29" s="113" t="str">
        <f>Inventory!A26</f>
        <v/>
      </c>
      <c r="B29" s="113" t="str">
        <f>Inventory!B26</f>
        <v/>
      </c>
      <c r="C29" s="113" t="str">
        <f>Inventory!C26</f>
        <v/>
      </c>
      <c r="D29" s="113" t="str">
        <f>Inventory!D26</f>
        <v/>
      </c>
      <c r="E29" s="113" t="str">
        <f>Inventory!E26</f>
        <v/>
      </c>
      <c r="F29" s="113" t="str">
        <f>Inventory!F26</f>
        <v/>
      </c>
      <c r="G29" s="113" t="str">
        <f>Inventory!G26</f>
        <v/>
      </c>
      <c r="H29" s="113" t="str">
        <f>Inventory!H26</f>
        <v/>
      </c>
      <c r="I29" s="113" t="str">
        <f>Inventory!I26</f>
        <v/>
      </c>
      <c r="J29" s="113" t="str">
        <f>Inventory!J26</f>
        <v/>
      </c>
      <c r="K29" s="113" t="str">
        <f>Inventory!K26</f>
        <v/>
      </c>
      <c r="L29" s="113" t="str">
        <f>Inventory!L26</f>
        <v/>
      </c>
      <c r="M29" s="116"/>
      <c r="N29" s="116"/>
      <c r="O29" s="116"/>
      <c r="P29" s="116"/>
    </row>
    <row r="30" ht="15.75" customHeight="1">
      <c r="A30" s="113" t="str">
        <f>Inventory!A27</f>
        <v/>
      </c>
      <c r="B30" s="113" t="str">
        <f>Inventory!B27</f>
        <v/>
      </c>
      <c r="C30" s="113" t="str">
        <f>Inventory!C27</f>
        <v/>
      </c>
      <c r="D30" s="113" t="str">
        <f>Inventory!D27</f>
        <v/>
      </c>
      <c r="E30" s="113" t="str">
        <f>Inventory!E27</f>
        <v/>
      </c>
      <c r="F30" s="113" t="str">
        <f>Inventory!F27</f>
        <v/>
      </c>
      <c r="G30" s="113" t="str">
        <f>Inventory!G27</f>
        <v/>
      </c>
      <c r="H30" s="113" t="str">
        <f>Inventory!H27</f>
        <v/>
      </c>
      <c r="I30" s="113" t="str">
        <f>Inventory!I27</f>
        <v/>
      </c>
      <c r="J30" s="113" t="str">
        <f>Inventory!J27</f>
        <v/>
      </c>
      <c r="K30" s="113" t="str">
        <f>Inventory!K27</f>
        <v/>
      </c>
      <c r="L30" s="113" t="str">
        <f>Inventory!L27</f>
        <v/>
      </c>
      <c r="M30" s="116"/>
      <c r="N30" s="116"/>
      <c r="O30" s="116"/>
      <c r="P30" s="116"/>
    </row>
    <row r="31" ht="15.75" customHeight="1">
      <c r="A31" s="113" t="str">
        <f>Inventory!A28</f>
        <v/>
      </c>
      <c r="B31" s="113" t="str">
        <f>Inventory!B28</f>
        <v/>
      </c>
      <c r="C31" s="113" t="str">
        <f>Inventory!C28</f>
        <v/>
      </c>
      <c r="D31" s="113" t="str">
        <f>Inventory!D28</f>
        <v/>
      </c>
      <c r="E31" s="113" t="str">
        <f>Inventory!E28</f>
        <v/>
      </c>
      <c r="F31" s="113" t="str">
        <f>Inventory!F28</f>
        <v/>
      </c>
      <c r="G31" s="113" t="str">
        <f>Inventory!G28</f>
        <v/>
      </c>
      <c r="H31" s="113" t="str">
        <f>Inventory!H28</f>
        <v/>
      </c>
      <c r="I31" s="113" t="str">
        <f>Inventory!I28</f>
        <v/>
      </c>
      <c r="J31" s="113" t="str">
        <f>Inventory!J28</f>
        <v/>
      </c>
      <c r="K31" s="113" t="str">
        <f>Inventory!K28</f>
        <v/>
      </c>
      <c r="L31" s="113" t="str">
        <f>Inventory!L28</f>
        <v/>
      </c>
      <c r="M31" s="116"/>
      <c r="N31" s="116"/>
      <c r="O31" s="116"/>
      <c r="P31" s="116"/>
    </row>
    <row r="32" ht="15.75" customHeight="1">
      <c r="A32" s="113" t="str">
        <f>Inventory!A29</f>
        <v/>
      </c>
      <c r="B32" s="113" t="str">
        <f>Inventory!B29</f>
        <v/>
      </c>
      <c r="C32" s="113" t="str">
        <f>Inventory!C29</f>
        <v/>
      </c>
      <c r="D32" s="113" t="str">
        <f>Inventory!D29</f>
        <v/>
      </c>
      <c r="E32" s="113" t="str">
        <f>Inventory!E29</f>
        <v/>
      </c>
      <c r="F32" s="113" t="str">
        <f>Inventory!F29</f>
        <v/>
      </c>
      <c r="G32" s="113" t="str">
        <f>Inventory!G29</f>
        <v/>
      </c>
      <c r="H32" s="113" t="str">
        <f>Inventory!H29</f>
        <v/>
      </c>
      <c r="I32" s="113" t="str">
        <f>Inventory!I29</f>
        <v/>
      </c>
      <c r="J32" s="113" t="str">
        <f>Inventory!J29</f>
        <v/>
      </c>
      <c r="K32" s="113" t="str">
        <f>Inventory!K29</f>
        <v/>
      </c>
      <c r="L32" s="113" t="str">
        <f>Inventory!L29</f>
        <v/>
      </c>
      <c r="M32" s="116"/>
      <c r="N32" s="116"/>
      <c r="O32" s="116"/>
      <c r="P32" s="116"/>
    </row>
    <row r="33" ht="15.75" customHeight="1">
      <c r="A33" s="113"/>
      <c r="B33" s="113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</row>
    <row r="34" ht="15.75" customHeight="1">
      <c r="A34" s="113"/>
      <c r="B34" s="113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</row>
    <row r="35" ht="15.75" customHeight="1">
      <c r="A35" s="113"/>
      <c r="B35" s="113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</row>
    <row r="36" ht="15.75" customHeight="1">
      <c r="A36" s="113"/>
      <c r="B36" s="113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</row>
    <row r="37" ht="15.75" customHeight="1">
      <c r="A37" s="113"/>
      <c r="B37" s="113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</row>
    <row r="38" ht="15.75" customHeight="1">
      <c r="A38" s="113"/>
      <c r="B38" s="113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</row>
    <row r="39" ht="15.75" customHeight="1">
      <c r="A39" s="113"/>
      <c r="B39" s="113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</row>
    <row r="40" ht="15.75" customHeight="1">
      <c r="A40" s="113"/>
      <c r="B40" s="113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</row>
    <row r="41" ht="15.75" customHeight="1">
      <c r="A41" s="113"/>
      <c r="B41" s="113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</row>
    <row r="42" ht="15.75" customHeight="1">
      <c r="A42" s="113"/>
      <c r="B42" s="113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</row>
    <row r="43" ht="15.75" customHeight="1">
      <c r="A43" s="113"/>
      <c r="B43" s="113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</row>
    <row r="44" ht="15.75" customHeight="1">
      <c r="A44" s="113"/>
      <c r="B44" s="113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</row>
    <row r="45" ht="15.75" customHeight="1">
      <c r="A45" s="113"/>
      <c r="B45" s="113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</row>
    <row r="46" ht="15.75" customHeight="1">
      <c r="A46" s="113"/>
      <c r="B46" s="113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</row>
    <row r="47" ht="15.75" customHeight="1">
      <c r="A47" s="113"/>
      <c r="B47" s="113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</row>
    <row r="48" ht="15.75" customHeight="1">
      <c r="A48" s="113"/>
      <c r="B48" s="113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</row>
    <row r="49" ht="15.75" customHeight="1">
      <c r="A49" s="113"/>
      <c r="B49" s="113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</row>
    <row r="50" ht="15.75" customHeight="1">
      <c r="A50" s="113"/>
      <c r="B50" s="113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</row>
    <row r="51" ht="15.75" customHeight="1">
      <c r="A51" s="113"/>
      <c r="B51" s="113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</row>
    <row r="52" ht="15.75" customHeight="1">
      <c r="A52" s="113"/>
      <c r="B52" s="113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</row>
    <row r="53" ht="15.75" customHeight="1">
      <c r="A53" s="113"/>
      <c r="B53" s="113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</row>
    <row r="54" ht="15.75" customHeight="1">
      <c r="A54" s="113"/>
      <c r="B54" s="113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</row>
    <row r="55" ht="15.75" customHeight="1">
      <c r="A55" s="113"/>
      <c r="B55" s="113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</row>
    <row r="56" ht="15.75" customHeight="1">
      <c r="A56" s="113"/>
      <c r="B56" s="113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</row>
    <row r="57" ht="15.75" customHeight="1">
      <c r="A57" s="113"/>
      <c r="B57" s="113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</row>
    <row r="58" ht="15.75" customHeight="1">
      <c r="A58" s="113"/>
      <c r="B58" s="113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</row>
    <row r="59" ht="15.75" customHeight="1">
      <c r="A59" s="113"/>
      <c r="B59" s="113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</row>
    <row r="60" ht="15.75" customHeight="1">
      <c r="A60" s="113"/>
      <c r="B60" s="113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</row>
    <row r="61" ht="15.75" customHeight="1">
      <c r="A61" s="113"/>
      <c r="B61" s="113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</row>
    <row r="62" ht="15.75" customHeight="1">
      <c r="A62" s="113"/>
      <c r="B62" s="113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</row>
    <row r="63" ht="15.75" customHeight="1">
      <c r="A63" s="113"/>
      <c r="B63" s="113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</row>
    <row r="64" ht="15.75" customHeight="1">
      <c r="A64" s="113"/>
      <c r="B64" s="113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</row>
    <row r="65" ht="15.75" customHeight="1">
      <c r="A65" s="113"/>
      <c r="B65" s="113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</row>
    <row r="66" ht="15.75" customHeight="1">
      <c r="A66" s="113"/>
      <c r="B66" s="113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</row>
    <row r="67" ht="15.75" customHeight="1">
      <c r="A67" s="113"/>
      <c r="B67" s="113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</row>
    <row r="68" ht="15.75" customHeight="1">
      <c r="A68" s="113"/>
      <c r="B68" s="113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</row>
    <row r="69" ht="15.75" customHeight="1">
      <c r="A69" s="113"/>
      <c r="B69" s="113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</row>
    <row r="70" ht="15.75" customHeight="1">
      <c r="A70" s="113"/>
      <c r="B70" s="113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</row>
    <row r="71" ht="15.75" customHeight="1">
      <c r="A71" s="113"/>
      <c r="B71" s="113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</row>
    <row r="72" ht="15.75" customHeight="1">
      <c r="A72" s="113"/>
      <c r="B72" s="113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</row>
    <row r="73" ht="15.75" customHeight="1">
      <c r="A73" s="113"/>
      <c r="B73" s="113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</row>
    <row r="74" ht="15.75" customHeight="1">
      <c r="A74" s="113"/>
      <c r="B74" s="113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</row>
    <row r="75" ht="15.75" customHeight="1">
      <c r="A75" s="113"/>
      <c r="B75" s="113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</row>
    <row r="76" ht="15.75" customHeight="1">
      <c r="A76" s="113"/>
      <c r="B76" s="113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</row>
    <row r="77" ht="15.75" customHeight="1">
      <c r="A77" s="113"/>
      <c r="B77" s="113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</row>
    <row r="78" ht="15.75" customHeight="1">
      <c r="A78" s="113"/>
      <c r="B78" s="113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</row>
    <row r="79" ht="15.75" customHeight="1">
      <c r="A79" s="113"/>
      <c r="B79" s="113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</row>
    <row r="80" ht="15.75" customHeight="1">
      <c r="A80" s="113"/>
      <c r="B80" s="113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</row>
    <row r="81" ht="15.75" customHeight="1">
      <c r="A81" s="113"/>
      <c r="B81" s="113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</row>
    <row r="82" ht="15.75" customHeight="1">
      <c r="A82" s="113"/>
      <c r="B82" s="113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</row>
    <row r="83" ht="15.75" customHeight="1">
      <c r="A83" s="113"/>
      <c r="B83" s="113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</row>
    <row r="84" ht="15.75" customHeight="1">
      <c r="A84" s="113"/>
      <c r="B84" s="113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</row>
    <row r="85" ht="15.75" customHeight="1">
      <c r="A85" s="113"/>
      <c r="B85" s="113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</row>
    <row r="86" ht="15.75" customHeight="1">
      <c r="A86" s="113"/>
      <c r="B86" s="113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</row>
    <row r="87" ht="15.75" customHeight="1">
      <c r="A87" s="113"/>
      <c r="B87" s="113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</row>
    <row r="88" ht="15.75" customHeight="1">
      <c r="A88" s="113"/>
      <c r="B88" s="113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</row>
    <row r="89" ht="15.75" customHeight="1">
      <c r="A89" s="113"/>
      <c r="B89" s="113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</row>
    <row r="90" ht="15.75" customHeight="1">
      <c r="A90" s="113"/>
      <c r="B90" s="113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</row>
    <row r="91" ht="15.75" customHeight="1">
      <c r="A91" s="113"/>
      <c r="B91" s="113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</row>
    <row r="92" ht="15.75" customHeight="1">
      <c r="A92" s="113"/>
      <c r="B92" s="113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</row>
    <row r="93" ht="15.75" customHeight="1">
      <c r="A93" s="113"/>
      <c r="B93" s="113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</row>
    <row r="94" ht="15.75" customHeight="1">
      <c r="A94" s="113"/>
      <c r="B94" s="113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</row>
    <row r="95" ht="15.75" customHeight="1">
      <c r="A95" s="113"/>
      <c r="B95" s="113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</row>
    <row r="96" ht="15.75" customHeight="1">
      <c r="A96" s="113"/>
      <c r="B96" s="113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</row>
    <row r="97" ht="15.75" customHeight="1">
      <c r="A97" s="113"/>
      <c r="B97" s="113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</row>
    <row r="98" ht="15.75" customHeight="1">
      <c r="A98" s="113"/>
      <c r="B98" s="113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</row>
    <row r="99" ht="15.75" customHeight="1">
      <c r="A99" s="113"/>
      <c r="B99" s="113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</row>
    <row r="100" ht="15.75" customHeight="1">
      <c r="A100" s="113"/>
      <c r="B100" s="113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</row>
    <row r="101" ht="15.75" customHeight="1">
      <c r="A101" s="113"/>
      <c r="B101" s="113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</row>
    <row r="102" ht="15.75" customHeight="1">
      <c r="A102" s="113"/>
      <c r="B102" s="113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</row>
    <row r="103" ht="15.75" customHeight="1">
      <c r="A103" s="113"/>
      <c r="B103" s="113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</row>
    <row r="104" ht="15.75" customHeight="1">
      <c r="A104" s="113"/>
      <c r="B104" s="113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</row>
    <row r="105" ht="15.75" customHeight="1">
      <c r="A105" s="113"/>
      <c r="B105" s="113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</row>
    <row r="106" ht="15.75" customHeight="1">
      <c r="A106" s="113"/>
      <c r="B106" s="113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</row>
    <row r="107" ht="15.75" customHeight="1">
      <c r="A107" s="113"/>
      <c r="B107" s="113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</row>
    <row r="108" ht="15.75" customHeight="1">
      <c r="A108" s="113"/>
      <c r="B108" s="113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</row>
    <row r="109" ht="15.75" customHeight="1">
      <c r="A109" s="113"/>
      <c r="B109" s="113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</row>
    <row r="110" ht="15.75" customHeight="1">
      <c r="A110" s="113"/>
      <c r="B110" s="113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</row>
    <row r="111" ht="15.75" customHeight="1">
      <c r="A111" s="113"/>
      <c r="B111" s="113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</row>
    <row r="112" ht="15.75" customHeight="1">
      <c r="A112" s="113"/>
      <c r="B112" s="113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</row>
    <row r="113" ht="15.75" customHeight="1">
      <c r="A113" s="113"/>
      <c r="B113" s="113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</row>
    <row r="114" ht="15.75" customHeight="1">
      <c r="A114" s="113"/>
      <c r="B114" s="113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</row>
    <row r="115" ht="15.75" customHeight="1">
      <c r="A115" s="113"/>
      <c r="B115" s="113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</row>
    <row r="116" ht="15.75" customHeight="1">
      <c r="A116" s="113"/>
      <c r="B116" s="113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</row>
    <row r="117" ht="15.75" customHeight="1">
      <c r="A117" s="113"/>
      <c r="B117" s="113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</row>
    <row r="118" ht="15.75" customHeight="1">
      <c r="A118" s="113"/>
      <c r="B118" s="113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</row>
    <row r="119" ht="15.75" customHeight="1">
      <c r="A119" s="113"/>
      <c r="B119" s="113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</row>
    <row r="120" ht="15.75" customHeight="1">
      <c r="A120" s="113"/>
      <c r="B120" s="113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</row>
    <row r="121" ht="15.75" customHeight="1">
      <c r="A121" s="113"/>
      <c r="B121" s="113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</row>
    <row r="122" ht="15.75" customHeight="1">
      <c r="A122" s="113"/>
      <c r="B122" s="113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</row>
    <row r="123" ht="15.75" customHeight="1">
      <c r="A123" s="113"/>
      <c r="B123" s="113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</row>
    <row r="124" ht="15.75" customHeight="1">
      <c r="A124" s="113"/>
      <c r="B124" s="113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</row>
    <row r="125" ht="15.75" customHeight="1">
      <c r="A125" s="113"/>
      <c r="B125" s="113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</row>
    <row r="126" ht="15.75" customHeight="1">
      <c r="A126" s="113"/>
      <c r="B126" s="113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</row>
    <row r="127" ht="15.75" customHeight="1">
      <c r="A127" s="113"/>
      <c r="B127" s="113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</row>
    <row r="128" ht="15.75" customHeight="1">
      <c r="A128" s="113"/>
      <c r="B128" s="113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</row>
    <row r="129" ht="15.75" customHeight="1">
      <c r="A129" s="113"/>
      <c r="B129" s="113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</row>
    <row r="130" ht="15.75" customHeight="1">
      <c r="A130" s="113"/>
      <c r="B130" s="113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</row>
    <row r="131" ht="15.75" customHeight="1">
      <c r="A131" s="113"/>
      <c r="B131" s="113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</row>
    <row r="132" ht="15.75" customHeight="1">
      <c r="A132" s="113"/>
      <c r="B132" s="113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</row>
    <row r="133" ht="15.75" customHeight="1">
      <c r="A133" s="113"/>
      <c r="B133" s="113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</row>
    <row r="134" ht="15.75" customHeight="1">
      <c r="A134" s="113"/>
      <c r="B134" s="113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</row>
    <row r="135" ht="15.75" customHeight="1">
      <c r="A135" s="113"/>
      <c r="B135" s="113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</row>
    <row r="136" ht="15.75" customHeight="1">
      <c r="A136" s="113"/>
      <c r="B136" s="113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</row>
    <row r="137" ht="15.75" customHeight="1">
      <c r="A137" s="113"/>
      <c r="B137" s="113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</row>
    <row r="138" ht="15.75" customHeight="1">
      <c r="A138" s="113"/>
      <c r="B138" s="113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</row>
    <row r="139" ht="15.75" customHeight="1">
      <c r="A139" s="113"/>
      <c r="B139" s="113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</row>
    <row r="140" ht="15.75" customHeight="1">
      <c r="A140" s="113"/>
      <c r="B140" s="113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</row>
    <row r="141" ht="15.75" customHeight="1">
      <c r="A141" s="113"/>
      <c r="B141" s="113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</row>
    <row r="142" ht="15.75" customHeight="1">
      <c r="A142" s="113"/>
      <c r="B142" s="113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</row>
    <row r="143" ht="15.75" customHeight="1">
      <c r="A143" s="113"/>
      <c r="B143" s="113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</row>
    <row r="144" ht="15.75" customHeight="1">
      <c r="A144" s="113"/>
      <c r="B144" s="113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</row>
    <row r="145" ht="15.75" customHeight="1">
      <c r="A145" s="113"/>
      <c r="B145" s="113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</row>
    <row r="146" ht="15.75" customHeight="1">
      <c r="A146" s="113"/>
      <c r="B146" s="113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</row>
    <row r="147" ht="15.75" customHeight="1">
      <c r="A147" s="113"/>
      <c r="B147" s="113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</row>
    <row r="148" ht="15.75" customHeight="1">
      <c r="A148" s="113"/>
      <c r="B148" s="113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</row>
    <row r="149" ht="15.75" customHeight="1">
      <c r="A149" s="113"/>
      <c r="B149" s="113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</row>
    <row r="150" ht="15.75" customHeight="1">
      <c r="A150" s="113"/>
      <c r="B150" s="113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</row>
    <row r="151" ht="15.75" customHeight="1">
      <c r="A151" s="113"/>
      <c r="B151" s="113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</row>
    <row r="152" ht="15.75" customHeight="1">
      <c r="A152" s="113"/>
      <c r="B152" s="113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</row>
    <row r="153" ht="15.75" customHeight="1">
      <c r="A153" s="113"/>
      <c r="B153" s="113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</row>
    <row r="154" ht="15.75" customHeight="1">
      <c r="A154" s="113"/>
      <c r="B154" s="113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</row>
    <row r="155" ht="15.75" customHeight="1">
      <c r="A155" s="113"/>
      <c r="B155" s="113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</row>
    <row r="156" ht="15.75" customHeight="1">
      <c r="A156" s="113"/>
      <c r="B156" s="113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</row>
    <row r="157" ht="15.75" customHeight="1">
      <c r="A157" s="113"/>
      <c r="B157" s="113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</row>
    <row r="158" ht="15.75" customHeight="1">
      <c r="A158" s="113"/>
      <c r="B158" s="113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</row>
    <row r="159" ht="15.75" customHeight="1">
      <c r="A159" s="113"/>
      <c r="B159" s="113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</row>
    <row r="160" ht="15.75" customHeight="1">
      <c r="A160" s="113"/>
      <c r="B160" s="113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</row>
    <row r="161" ht="15.75" customHeight="1">
      <c r="A161" s="113"/>
      <c r="B161" s="113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</row>
    <row r="162" ht="15.75" customHeight="1">
      <c r="A162" s="113"/>
      <c r="B162" s="113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</row>
    <row r="163" ht="15.75" customHeight="1">
      <c r="A163" s="113"/>
      <c r="B163" s="113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</row>
    <row r="164" ht="15.75" customHeight="1">
      <c r="A164" s="113"/>
      <c r="B164" s="113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</row>
    <row r="165" ht="15.75" customHeight="1">
      <c r="A165" s="113"/>
      <c r="B165" s="113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</row>
    <row r="166" ht="15.75" customHeight="1">
      <c r="A166" s="113"/>
      <c r="B166" s="113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</row>
    <row r="167" ht="15.75" customHeight="1">
      <c r="A167" s="113"/>
      <c r="B167" s="113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</row>
    <row r="168" ht="15.75" customHeight="1">
      <c r="A168" s="113"/>
      <c r="B168" s="113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</row>
    <row r="169" ht="15.75" customHeight="1">
      <c r="A169" s="113"/>
      <c r="B169" s="113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</row>
    <row r="170" ht="15.75" customHeight="1">
      <c r="A170" s="113"/>
      <c r="B170" s="113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</row>
    <row r="171" ht="15.75" customHeight="1">
      <c r="A171" s="113"/>
      <c r="B171" s="113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</row>
    <row r="172" ht="15.75" customHeight="1">
      <c r="A172" s="113"/>
      <c r="B172" s="113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</row>
    <row r="173" ht="15.75" customHeight="1">
      <c r="A173" s="113"/>
      <c r="B173" s="113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</row>
    <row r="174" ht="15.75" customHeight="1">
      <c r="A174" s="113"/>
      <c r="B174" s="113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</row>
    <row r="175" ht="15.75" customHeight="1">
      <c r="A175" s="113"/>
      <c r="B175" s="113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</row>
    <row r="176" ht="15.75" customHeight="1">
      <c r="A176" s="113"/>
      <c r="B176" s="113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</row>
    <row r="177" ht="15.75" customHeight="1">
      <c r="A177" s="113"/>
      <c r="B177" s="113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</row>
    <row r="178" ht="15.75" customHeight="1">
      <c r="A178" s="113"/>
      <c r="B178" s="113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</row>
    <row r="179" ht="15.75" customHeight="1">
      <c r="A179" s="113"/>
      <c r="B179" s="113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</row>
    <row r="180" ht="15.75" customHeight="1">
      <c r="A180" s="113"/>
      <c r="B180" s="113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</row>
    <row r="181" ht="15.75" customHeight="1">
      <c r="A181" s="113"/>
      <c r="B181" s="113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</row>
    <row r="182" ht="15.75" customHeight="1">
      <c r="A182" s="113"/>
      <c r="B182" s="113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</row>
    <row r="183" ht="15.75" customHeight="1">
      <c r="A183" s="113"/>
      <c r="B183" s="113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</row>
    <row r="184" ht="15.75" customHeight="1">
      <c r="A184" s="113"/>
      <c r="B184" s="113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</row>
    <row r="185" ht="15.75" customHeight="1">
      <c r="A185" s="113"/>
      <c r="B185" s="113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</row>
    <row r="186" ht="15.75" customHeight="1">
      <c r="A186" s="113"/>
      <c r="B186" s="113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</row>
    <row r="187" ht="15.75" customHeight="1">
      <c r="A187" s="113"/>
      <c r="B187" s="113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</row>
    <row r="188" ht="15.75" customHeight="1">
      <c r="A188" s="113"/>
      <c r="B188" s="113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</row>
    <row r="189" ht="15.75" customHeight="1">
      <c r="A189" s="113"/>
      <c r="B189" s="113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</row>
    <row r="190" ht="15.75" customHeight="1">
      <c r="A190" s="113"/>
      <c r="B190" s="113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</row>
    <row r="191" ht="15.75" customHeight="1">
      <c r="A191" s="113"/>
      <c r="B191" s="113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</row>
    <row r="192" ht="15.75" customHeight="1">
      <c r="A192" s="113"/>
      <c r="B192" s="113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</row>
    <row r="193" ht="15.75" customHeight="1">
      <c r="A193" s="113"/>
      <c r="B193" s="113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</row>
    <row r="194" ht="15.75" customHeight="1">
      <c r="A194" s="113"/>
      <c r="B194" s="113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</row>
    <row r="195" ht="15.75" customHeight="1">
      <c r="A195" s="113"/>
      <c r="B195" s="113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</row>
    <row r="196" ht="15.75" customHeight="1">
      <c r="A196" s="113"/>
      <c r="B196" s="113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</row>
    <row r="197" ht="15.75" customHeight="1">
      <c r="A197" s="113"/>
      <c r="B197" s="113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</row>
    <row r="198" ht="15.75" customHeight="1">
      <c r="A198" s="113"/>
      <c r="B198" s="113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</row>
    <row r="199" ht="15.75" customHeight="1">
      <c r="A199" s="113"/>
      <c r="B199" s="113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</row>
    <row r="200" ht="15.75" customHeight="1">
      <c r="A200" s="113"/>
      <c r="B200" s="113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</row>
    <row r="201" ht="15.75" customHeight="1">
      <c r="A201" s="113"/>
      <c r="B201" s="113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</row>
    <row r="202" ht="15.75" customHeight="1">
      <c r="A202" s="113"/>
      <c r="B202" s="113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</row>
    <row r="203" ht="15.75" customHeight="1">
      <c r="A203" s="113"/>
      <c r="B203" s="113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</row>
    <row r="204" ht="15.75" customHeight="1">
      <c r="A204" s="113"/>
      <c r="B204" s="113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</row>
    <row r="205" ht="15.75" customHeight="1">
      <c r="A205" s="113"/>
      <c r="B205" s="113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</row>
    <row r="206" ht="15.75" customHeight="1">
      <c r="A206" s="113"/>
      <c r="B206" s="113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</row>
    <row r="207" ht="15.75" customHeight="1">
      <c r="A207" s="113"/>
      <c r="B207" s="113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</row>
    <row r="208" ht="15.75" customHeight="1">
      <c r="A208" s="113"/>
      <c r="B208" s="113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</row>
    <row r="209" ht="15.75" customHeight="1">
      <c r="A209" s="113"/>
      <c r="B209" s="113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</row>
    <row r="210" ht="15.75" customHeight="1">
      <c r="A210" s="113"/>
      <c r="B210" s="113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</row>
    <row r="211" ht="15.75" customHeight="1">
      <c r="A211" s="113"/>
      <c r="B211" s="113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</row>
    <row r="212" ht="15.75" customHeight="1">
      <c r="A212" s="113"/>
      <c r="B212" s="113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</row>
    <row r="213" ht="15.75" customHeight="1">
      <c r="A213" s="113"/>
      <c r="B213" s="113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</row>
    <row r="214" ht="15.75" customHeight="1">
      <c r="A214" s="113"/>
      <c r="B214" s="113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</row>
    <row r="215" ht="15.75" customHeight="1">
      <c r="A215" s="113"/>
      <c r="B215" s="113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</row>
    <row r="216" ht="15.75" customHeight="1">
      <c r="A216" s="113"/>
      <c r="B216" s="113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</row>
    <row r="217" ht="15.75" customHeight="1">
      <c r="A217" s="113"/>
      <c r="B217" s="113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</row>
    <row r="218" ht="15.75" customHeight="1">
      <c r="A218" s="113"/>
      <c r="B218" s="113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</row>
    <row r="219" ht="15.75" customHeight="1">
      <c r="A219" s="113"/>
      <c r="B219" s="113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</row>
    <row r="220" ht="15.75" customHeight="1">
      <c r="A220" s="113"/>
      <c r="B220" s="113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</row>
    <row r="221" ht="15.75" customHeight="1">
      <c r="A221" s="113"/>
      <c r="B221" s="113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</row>
    <row r="222" ht="15.75" customHeight="1">
      <c r="A222" s="113"/>
      <c r="B222" s="113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</row>
    <row r="223" ht="15.75" customHeight="1">
      <c r="A223" s="113"/>
      <c r="B223" s="113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</row>
    <row r="224" ht="15.75" customHeight="1">
      <c r="A224" s="113"/>
      <c r="B224" s="113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</row>
    <row r="225" ht="15.75" customHeight="1">
      <c r="A225" s="113"/>
      <c r="B225" s="113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</row>
    <row r="226" ht="15.75" customHeight="1">
      <c r="A226" s="113"/>
      <c r="B226" s="113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</row>
    <row r="227" ht="15.75" customHeight="1">
      <c r="A227" s="113"/>
      <c r="B227" s="113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</row>
    <row r="228" ht="15.75" customHeight="1">
      <c r="A228" s="113"/>
      <c r="B228" s="113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</row>
    <row r="229" ht="15.75" customHeight="1">
      <c r="A229" s="113"/>
      <c r="B229" s="113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</row>
    <row r="230" ht="15.75" customHeight="1">
      <c r="A230" s="113"/>
      <c r="B230" s="113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</row>
    <row r="231" ht="15.75" customHeight="1">
      <c r="A231" s="113"/>
      <c r="B231" s="113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</row>
    <row r="232" ht="15.75" customHeight="1">
      <c r="A232" s="113"/>
      <c r="B232" s="113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</row>
    <row r="233" ht="15.75" customHeight="1">
      <c r="A233" s="113"/>
      <c r="B233" s="113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</row>
    <row r="234" ht="15.75" customHeight="1">
      <c r="A234" s="113"/>
      <c r="B234" s="113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</row>
    <row r="235" ht="15.75" customHeight="1">
      <c r="A235" s="113"/>
      <c r="B235" s="113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</row>
    <row r="236" ht="15.75" customHeight="1">
      <c r="A236" s="113"/>
      <c r="B236" s="113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</row>
    <row r="237" ht="15.75" customHeight="1">
      <c r="A237" s="113"/>
      <c r="B237" s="113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</row>
    <row r="238" ht="15.75" customHeight="1">
      <c r="A238" s="113"/>
      <c r="B238" s="113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</row>
    <row r="239" ht="15.75" customHeight="1">
      <c r="A239" s="113"/>
      <c r="B239" s="113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</row>
    <row r="240" ht="15.75" customHeight="1">
      <c r="A240" s="113"/>
      <c r="B240" s="113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</row>
    <row r="241" ht="15.75" customHeight="1">
      <c r="A241" s="113"/>
      <c r="B241" s="113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</row>
    <row r="242" ht="15.75" customHeight="1">
      <c r="A242" s="113"/>
      <c r="B242" s="113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</row>
    <row r="243" ht="15.75" customHeight="1">
      <c r="A243" s="113"/>
      <c r="B243" s="113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</row>
    <row r="244" ht="15.75" customHeight="1">
      <c r="A244" s="113"/>
      <c r="B244" s="113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</row>
    <row r="245" ht="15.75" customHeight="1">
      <c r="A245" s="113"/>
      <c r="B245" s="113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</row>
    <row r="246" ht="15.75" customHeight="1">
      <c r="A246" s="113"/>
      <c r="B246" s="113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</row>
    <row r="247" ht="15.75" customHeight="1">
      <c r="A247" s="113"/>
      <c r="B247" s="113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</row>
    <row r="248" ht="15.75" customHeight="1">
      <c r="A248" s="113"/>
      <c r="B248" s="113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</row>
    <row r="249" ht="15.75" customHeight="1">
      <c r="A249" s="113"/>
      <c r="B249" s="113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</row>
    <row r="250" ht="15.75" customHeight="1">
      <c r="A250" s="113"/>
      <c r="B250" s="113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</row>
    <row r="251" ht="15.75" customHeight="1">
      <c r="A251" s="113"/>
      <c r="B251" s="113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</row>
    <row r="252" ht="15.75" customHeight="1">
      <c r="A252" s="113"/>
      <c r="B252" s="113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</row>
    <row r="253" ht="15.75" customHeight="1">
      <c r="A253" s="113"/>
      <c r="B253" s="113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</row>
    <row r="254" ht="15.75" customHeight="1">
      <c r="A254" s="113"/>
      <c r="B254" s="113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</row>
    <row r="255" ht="15.75" customHeight="1">
      <c r="A255" s="113"/>
      <c r="B255" s="113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</row>
    <row r="256" ht="15.75" customHeight="1">
      <c r="A256" s="113"/>
      <c r="B256" s="113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</row>
    <row r="257" ht="15.75" customHeight="1">
      <c r="A257" s="113"/>
      <c r="B257" s="113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</row>
    <row r="258" ht="15.75" customHeight="1">
      <c r="A258" s="113"/>
      <c r="B258" s="113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</row>
    <row r="259" ht="15.75" customHeight="1">
      <c r="A259" s="113"/>
      <c r="B259" s="113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</row>
    <row r="260" ht="15.75" customHeight="1">
      <c r="A260" s="113"/>
      <c r="B260" s="113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</row>
    <row r="261" ht="15.75" customHeight="1">
      <c r="A261" s="113"/>
      <c r="B261" s="113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</row>
    <row r="262" ht="15.75" customHeight="1">
      <c r="A262" s="113"/>
      <c r="B262" s="113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</row>
    <row r="263" ht="15.75" customHeight="1">
      <c r="A263" s="113"/>
      <c r="B263" s="113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</row>
    <row r="264" ht="15.75" customHeight="1">
      <c r="A264" s="113"/>
      <c r="B264" s="113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</row>
    <row r="265" ht="15.75" customHeight="1">
      <c r="A265" s="113"/>
      <c r="B265" s="113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</row>
    <row r="266" ht="15.75" customHeight="1">
      <c r="A266" s="113"/>
      <c r="B266" s="113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</row>
    <row r="267" ht="15.75" customHeight="1">
      <c r="A267" s="113"/>
      <c r="B267" s="113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</row>
    <row r="268" ht="15.75" customHeight="1">
      <c r="A268" s="113"/>
      <c r="B268" s="113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</row>
    <row r="269" ht="15.75" customHeight="1">
      <c r="A269" s="113"/>
      <c r="B269" s="113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</row>
    <row r="270" ht="15.75" customHeight="1">
      <c r="A270" s="113"/>
      <c r="B270" s="113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</row>
    <row r="271" ht="15.75" customHeight="1">
      <c r="A271" s="113"/>
      <c r="B271" s="113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</row>
    <row r="272" ht="15.75" customHeight="1">
      <c r="A272" s="113"/>
      <c r="B272" s="113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</row>
    <row r="273" ht="15.75" customHeight="1">
      <c r="A273" s="113"/>
      <c r="B273" s="113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</row>
    <row r="274" ht="15.75" customHeight="1">
      <c r="A274" s="113"/>
      <c r="B274" s="113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</row>
    <row r="275" ht="15.75" customHeight="1">
      <c r="A275" s="113"/>
      <c r="B275" s="113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</row>
    <row r="276" ht="15.75" customHeight="1">
      <c r="A276" s="113"/>
      <c r="B276" s="113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</row>
    <row r="277" ht="15.75" customHeight="1">
      <c r="A277" s="113"/>
      <c r="B277" s="113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</row>
    <row r="278" ht="15.75" customHeight="1">
      <c r="A278" s="113"/>
      <c r="B278" s="113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</row>
    <row r="279" ht="15.75" customHeight="1">
      <c r="A279" s="113"/>
      <c r="B279" s="113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</row>
    <row r="280" ht="15.75" customHeight="1">
      <c r="A280" s="113"/>
      <c r="B280" s="113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</row>
    <row r="281" ht="15.75" customHeight="1">
      <c r="A281" s="113"/>
      <c r="B281" s="113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</row>
    <row r="282" ht="15.75" customHeight="1">
      <c r="A282" s="113"/>
      <c r="B282" s="113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</row>
    <row r="283" ht="15.75" customHeight="1">
      <c r="A283" s="113"/>
      <c r="B283" s="113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</row>
    <row r="284" ht="15.75" customHeight="1">
      <c r="A284" s="113"/>
      <c r="B284" s="113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</row>
    <row r="285" ht="15.75" customHeight="1">
      <c r="A285" s="113"/>
      <c r="B285" s="113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</row>
    <row r="286" ht="15.75" customHeight="1">
      <c r="A286" s="113"/>
      <c r="B286" s="113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</row>
    <row r="287" ht="15.75" customHeight="1">
      <c r="A287" s="113"/>
      <c r="B287" s="113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</row>
    <row r="288" ht="15.75" customHeight="1">
      <c r="A288" s="113"/>
      <c r="B288" s="113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</row>
    <row r="289" ht="15.75" customHeight="1">
      <c r="A289" s="113"/>
      <c r="B289" s="113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</row>
    <row r="290" ht="15.75" customHeight="1">
      <c r="A290" s="113"/>
      <c r="B290" s="113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</row>
    <row r="291" ht="15.75" customHeight="1">
      <c r="A291" s="113"/>
      <c r="B291" s="113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</row>
    <row r="292" ht="15.75" customHeight="1">
      <c r="A292" s="113"/>
      <c r="B292" s="113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</row>
    <row r="293" ht="15.75" customHeight="1">
      <c r="A293" s="113"/>
      <c r="B293" s="113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</row>
    <row r="294" ht="15.75" customHeight="1">
      <c r="A294" s="113"/>
      <c r="B294" s="113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</row>
    <row r="295" ht="15.75" customHeight="1">
      <c r="A295" s="113"/>
      <c r="B295" s="113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</row>
    <row r="296" ht="15.75" customHeight="1">
      <c r="A296" s="113"/>
      <c r="B296" s="113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</row>
    <row r="297" ht="15.75" customHeight="1">
      <c r="A297" s="113"/>
      <c r="B297" s="113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</row>
    <row r="298" ht="15.75" customHeight="1">
      <c r="A298" s="113"/>
      <c r="B298" s="113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</row>
    <row r="299" ht="15.75" customHeight="1">
      <c r="A299" s="113"/>
      <c r="B299" s="113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</row>
    <row r="300" ht="15.75" customHeight="1">
      <c r="A300" s="113"/>
      <c r="B300" s="113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</row>
    <row r="301" ht="15.75" customHeight="1">
      <c r="A301" s="113"/>
      <c r="B301" s="113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</row>
    <row r="302" ht="15.75" customHeight="1">
      <c r="A302" s="113"/>
      <c r="B302" s="113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</row>
    <row r="303" ht="15.75" customHeight="1">
      <c r="A303" s="113"/>
      <c r="B303" s="113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</row>
    <row r="304" ht="15.75" customHeight="1">
      <c r="A304" s="113"/>
      <c r="B304" s="113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</row>
    <row r="305" ht="15.75" customHeight="1">
      <c r="A305" s="113"/>
      <c r="B305" s="113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</row>
    <row r="306" ht="15.75" customHeight="1">
      <c r="A306" s="113"/>
      <c r="B306" s="113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</row>
    <row r="307" ht="15.75" customHeight="1">
      <c r="A307" s="113"/>
      <c r="B307" s="113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</row>
    <row r="308" ht="15.75" customHeight="1">
      <c r="A308" s="113"/>
      <c r="B308" s="113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</row>
    <row r="309" ht="15.75" customHeight="1">
      <c r="A309" s="113"/>
      <c r="B309" s="113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</row>
    <row r="310" ht="15.75" customHeight="1">
      <c r="A310" s="113"/>
      <c r="B310" s="113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</row>
    <row r="311" ht="15.75" customHeight="1">
      <c r="A311" s="113"/>
      <c r="B311" s="113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</row>
    <row r="312" ht="15.75" customHeight="1">
      <c r="A312" s="113"/>
      <c r="B312" s="113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</row>
    <row r="313" ht="15.75" customHeight="1">
      <c r="A313" s="113"/>
      <c r="B313" s="113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</row>
    <row r="314" ht="15.75" customHeight="1">
      <c r="A314" s="113"/>
      <c r="B314" s="113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</row>
    <row r="315" ht="15.75" customHeight="1">
      <c r="A315" s="113"/>
      <c r="B315" s="113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</row>
    <row r="316" ht="15.75" customHeight="1">
      <c r="A316" s="113"/>
      <c r="B316" s="113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</row>
    <row r="317" ht="15.75" customHeight="1">
      <c r="A317" s="113"/>
      <c r="B317" s="113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</row>
    <row r="318" ht="15.75" customHeight="1">
      <c r="A318" s="113"/>
      <c r="B318" s="113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</row>
    <row r="319" ht="15.75" customHeight="1">
      <c r="A319" s="113"/>
      <c r="B319" s="113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</row>
    <row r="320" ht="15.75" customHeight="1">
      <c r="A320" s="113"/>
      <c r="B320" s="113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</row>
    <row r="321" ht="15.75" customHeight="1">
      <c r="A321" s="113"/>
      <c r="B321" s="113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</row>
    <row r="322" ht="15.75" customHeight="1">
      <c r="A322" s="113"/>
      <c r="B322" s="113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</row>
    <row r="323" ht="15.75" customHeight="1">
      <c r="A323" s="113"/>
      <c r="B323" s="113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</row>
    <row r="324" ht="15.75" customHeight="1">
      <c r="A324" s="113"/>
      <c r="B324" s="113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</row>
    <row r="325" ht="15.75" customHeight="1">
      <c r="A325" s="113"/>
      <c r="B325" s="113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</row>
    <row r="326" ht="15.75" customHeight="1">
      <c r="A326" s="113"/>
      <c r="B326" s="113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</row>
    <row r="327" ht="15.75" customHeight="1">
      <c r="A327" s="113"/>
      <c r="B327" s="113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</row>
    <row r="328" ht="15.75" customHeight="1">
      <c r="A328" s="113"/>
      <c r="B328" s="113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</row>
    <row r="329" ht="15.75" customHeight="1">
      <c r="A329" s="113"/>
      <c r="B329" s="113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</row>
    <row r="330" ht="15.75" customHeight="1">
      <c r="A330" s="113"/>
      <c r="B330" s="113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</row>
    <row r="331" ht="15.75" customHeight="1">
      <c r="A331" s="113"/>
      <c r="B331" s="113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</row>
    <row r="332" ht="15.75" customHeight="1">
      <c r="A332" s="113"/>
      <c r="B332" s="113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</row>
    <row r="333" ht="15.75" customHeight="1">
      <c r="A333" s="113"/>
      <c r="B333" s="113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</row>
    <row r="334" ht="15.75" customHeight="1">
      <c r="A334" s="113"/>
      <c r="B334" s="113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</row>
    <row r="335" ht="15.75" customHeight="1">
      <c r="A335" s="113"/>
      <c r="B335" s="113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</row>
    <row r="336" ht="15.75" customHeight="1">
      <c r="A336" s="113"/>
      <c r="B336" s="113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</row>
    <row r="337" ht="15.75" customHeight="1">
      <c r="A337" s="113"/>
      <c r="B337" s="113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</row>
    <row r="338" ht="15.75" customHeight="1">
      <c r="A338" s="113"/>
      <c r="B338" s="113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</row>
    <row r="339" ht="15.75" customHeight="1">
      <c r="A339" s="113"/>
      <c r="B339" s="113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</row>
    <row r="340" ht="15.75" customHeight="1">
      <c r="A340" s="113"/>
      <c r="B340" s="113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</row>
    <row r="341" ht="15.75" customHeight="1">
      <c r="A341" s="113"/>
      <c r="B341" s="113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</row>
    <row r="342" ht="15.75" customHeight="1">
      <c r="A342" s="113"/>
      <c r="B342" s="113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</row>
    <row r="343" ht="15.75" customHeight="1">
      <c r="A343" s="113"/>
      <c r="B343" s="113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</row>
    <row r="344" ht="15.75" customHeight="1">
      <c r="A344" s="113"/>
      <c r="B344" s="113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</row>
    <row r="345" ht="15.75" customHeight="1">
      <c r="A345" s="113"/>
      <c r="B345" s="113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</row>
    <row r="346" ht="15.75" customHeight="1">
      <c r="A346" s="113"/>
      <c r="B346" s="113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</row>
    <row r="347" ht="15.75" customHeight="1">
      <c r="A347" s="113"/>
      <c r="B347" s="113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</row>
    <row r="348" ht="15.75" customHeight="1">
      <c r="A348" s="113"/>
      <c r="B348" s="113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</row>
    <row r="349" ht="15.75" customHeight="1">
      <c r="A349" s="113"/>
      <c r="B349" s="113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</row>
    <row r="350" ht="15.75" customHeight="1">
      <c r="A350" s="113"/>
      <c r="B350" s="113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</row>
    <row r="351" ht="15.75" customHeight="1">
      <c r="A351" s="113"/>
      <c r="B351" s="113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</row>
    <row r="352" ht="15.75" customHeight="1">
      <c r="A352" s="113"/>
      <c r="B352" s="113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</row>
    <row r="353" ht="15.75" customHeight="1">
      <c r="A353" s="113"/>
      <c r="B353" s="113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</row>
    <row r="354" ht="15.75" customHeight="1">
      <c r="A354" s="113"/>
      <c r="B354" s="113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</row>
    <row r="355" ht="15.75" customHeight="1">
      <c r="A355" s="113"/>
      <c r="B355" s="113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</row>
    <row r="356" ht="15.75" customHeight="1">
      <c r="A356" s="113"/>
      <c r="B356" s="113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</row>
    <row r="357" ht="15.75" customHeight="1">
      <c r="A357" s="113"/>
      <c r="B357" s="113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</row>
    <row r="358" ht="15.75" customHeight="1">
      <c r="A358" s="113"/>
      <c r="B358" s="113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</row>
    <row r="359" ht="15.75" customHeight="1">
      <c r="A359" s="113"/>
      <c r="B359" s="113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</row>
    <row r="360" ht="15.75" customHeight="1">
      <c r="A360" s="113"/>
      <c r="B360" s="113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</row>
    <row r="361" ht="15.75" customHeight="1">
      <c r="A361" s="113"/>
      <c r="B361" s="113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</row>
    <row r="362" ht="15.75" customHeight="1">
      <c r="A362" s="113"/>
      <c r="B362" s="113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</row>
    <row r="363" ht="15.75" customHeight="1">
      <c r="A363" s="113"/>
      <c r="B363" s="113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</row>
    <row r="364" ht="15.75" customHeight="1">
      <c r="A364" s="113"/>
      <c r="B364" s="113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</row>
    <row r="365" ht="15.75" customHeight="1">
      <c r="A365" s="113"/>
      <c r="B365" s="113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</row>
    <row r="366" ht="15.75" customHeight="1">
      <c r="A366" s="113"/>
      <c r="B366" s="113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</row>
    <row r="367" ht="15.75" customHeight="1">
      <c r="A367" s="113"/>
      <c r="B367" s="113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</row>
    <row r="368" ht="15.75" customHeight="1">
      <c r="A368" s="113"/>
      <c r="B368" s="113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</row>
    <row r="369" ht="15.75" customHeight="1">
      <c r="A369" s="113"/>
      <c r="B369" s="113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</row>
    <row r="370" ht="15.75" customHeight="1">
      <c r="A370" s="113"/>
      <c r="B370" s="113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</row>
    <row r="371" ht="15.75" customHeight="1">
      <c r="A371" s="113"/>
      <c r="B371" s="113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</row>
    <row r="372" ht="15.75" customHeight="1">
      <c r="A372" s="113"/>
      <c r="B372" s="113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</row>
    <row r="373" ht="15.75" customHeight="1">
      <c r="A373" s="113"/>
      <c r="B373" s="113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</row>
    <row r="374" ht="15.75" customHeight="1">
      <c r="A374" s="113"/>
      <c r="B374" s="113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</row>
    <row r="375" ht="15.75" customHeight="1">
      <c r="A375" s="113"/>
      <c r="B375" s="113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</row>
    <row r="376" ht="15.75" customHeight="1">
      <c r="A376" s="113"/>
      <c r="B376" s="113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</row>
    <row r="377" ht="15.75" customHeight="1">
      <c r="A377" s="113"/>
      <c r="B377" s="113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</row>
    <row r="378" ht="15.75" customHeight="1">
      <c r="A378" s="113"/>
      <c r="B378" s="113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</row>
    <row r="379" ht="15.75" customHeight="1">
      <c r="A379" s="113"/>
      <c r="B379" s="113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</row>
    <row r="380" ht="15.75" customHeight="1">
      <c r="A380" s="113"/>
      <c r="B380" s="113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</row>
    <row r="381" ht="15.75" customHeight="1">
      <c r="A381" s="113"/>
      <c r="B381" s="113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</row>
    <row r="382" ht="15.75" customHeight="1">
      <c r="A382" s="113"/>
      <c r="B382" s="113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</row>
    <row r="383" ht="15.75" customHeight="1">
      <c r="A383" s="113"/>
      <c r="B383" s="113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</row>
    <row r="384" ht="15.75" customHeight="1">
      <c r="A384" s="113"/>
      <c r="B384" s="113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</row>
    <row r="385" ht="15.75" customHeight="1">
      <c r="A385" s="113"/>
      <c r="B385" s="113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</row>
    <row r="386" ht="15.75" customHeight="1">
      <c r="A386" s="113"/>
      <c r="B386" s="113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</row>
    <row r="387" ht="15.75" customHeight="1">
      <c r="A387" s="113"/>
      <c r="B387" s="113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</row>
    <row r="388" ht="15.75" customHeight="1">
      <c r="A388" s="113"/>
      <c r="B388" s="113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</row>
    <row r="389" ht="15.75" customHeight="1">
      <c r="A389" s="113"/>
      <c r="B389" s="113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</row>
    <row r="390" ht="15.75" customHeight="1">
      <c r="A390" s="113"/>
      <c r="B390" s="113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</row>
    <row r="391" ht="15.75" customHeight="1">
      <c r="A391" s="113"/>
      <c r="B391" s="113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</row>
    <row r="392" ht="15.75" customHeight="1">
      <c r="A392" s="113"/>
      <c r="B392" s="113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</row>
    <row r="393" ht="15.75" customHeight="1">
      <c r="A393" s="113"/>
      <c r="B393" s="113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</row>
    <row r="394" ht="15.75" customHeight="1">
      <c r="A394" s="113"/>
      <c r="B394" s="113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</row>
    <row r="395" ht="15.75" customHeight="1">
      <c r="A395" s="113"/>
      <c r="B395" s="113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</row>
    <row r="396" ht="15.75" customHeight="1">
      <c r="A396" s="113"/>
      <c r="B396" s="113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</row>
    <row r="397" ht="15.75" customHeight="1">
      <c r="A397" s="113"/>
      <c r="B397" s="113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</row>
    <row r="398" ht="15.75" customHeight="1">
      <c r="A398" s="113"/>
      <c r="B398" s="113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</row>
    <row r="399" ht="15.75" customHeight="1">
      <c r="A399" s="113"/>
      <c r="B399" s="113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</row>
    <row r="400" ht="15.75" customHeight="1">
      <c r="A400" s="113"/>
      <c r="B400" s="113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</row>
    <row r="401" ht="15.75" customHeight="1">
      <c r="A401" s="113"/>
      <c r="B401" s="113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</row>
    <row r="402" ht="15.75" customHeight="1">
      <c r="A402" s="113"/>
      <c r="B402" s="113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</row>
    <row r="403" ht="15.75" customHeight="1">
      <c r="A403" s="113"/>
      <c r="B403" s="113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</row>
    <row r="404" ht="15.75" customHeight="1">
      <c r="A404" s="113"/>
      <c r="B404" s="113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</row>
    <row r="405" ht="15.75" customHeight="1">
      <c r="A405" s="113"/>
      <c r="B405" s="113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</row>
    <row r="406" ht="15.75" customHeight="1">
      <c r="A406" s="113"/>
      <c r="B406" s="113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</row>
    <row r="407" ht="15.75" customHeight="1">
      <c r="A407" s="113"/>
      <c r="B407" s="113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</row>
    <row r="408" ht="15.75" customHeight="1">
      <c r="A408" s="113"/>
      <c r="B408" s="113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</row>
    <row r="409" ht="15.75" customHeight="1">
      <c r="A409" s="113"/>
      <c r="B409" s="113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</row>
    <row r="410" ht="15.75" customHeight="1">
      <c r="A410" s="113"/>
      <c r="B410" s="113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</row>
    <row r="411" ht="15.75" customHeight="1">
      <c r="A411" s="113"/>
      <c r="B411" s="113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</row>
    <row r="412" ht="15.75" customHeight="1">
      <c r="A412" s="113"/>
      <c r="B412" s="113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</row>
    <row r="413" ht="15.75" customHeight="1">
      <c r="A413" s="113"/>
      <c r="B413" s="113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</row>
    <row r="414" ht="15.75" customHeight="1">
      <c r="A414" s="113"/>
      <c r="B414" s="113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</row>
    <row r="415" ht="15.75" customHeight="1">
      <c r="A415" s="113"/>
      <c r="B415" s="113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</row>
    <row r="416" ht="15.75" customHeight="1">
      <c r="A416" s="113"/>
      <c r="B416" s="113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</row>
    <row r="417" ht="15.75" customHeight="1">
      <c r="A417" s="113"/>
      <c r="B417" s="113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</row>
    <row r="418" ht="15.75" customHeight="1">
      <c r="A418" s="113"/>
      <c r="B418" s="113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</row>
    <row r="419" ht="15.75" customHeight="1">
      <c r="A419" s="113"/>
      <c r="B419" s="113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</row>
    <row r="420" ht="15.75" customHeight="1">
      <c r="A420" s="113"/>
      <c r="B420" s="113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</row>
    <row r="421" ht="15.75" customHeight="1">
      <c r="A421" s="113"/>
      <c r="B421" s="113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</row>
    <row r="422" ht="15.75" customHeight="1">
      <c r="A422" s="113"/>
      <c r="B422" s="113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</row>
    <row r="423" ht="15.75" customHeight="1">
      <c r="A423" s="113"/>
      <c r="B423" s="113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</row>
    <row r="424" ht="15.75" customHeight="1">
      <c r="A424" s="113"/>
      <c r="B424" s="113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</row>
    <row r="425" ht="15.75" customHeight="1">
      <c r="A425" s="113"/>
      <c r="B425" s="113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</row>
    <row r="426" ht="15.75" customHeight="1">
      <c r="A426" s="113"/>
      <c r="B426" s="113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</row>
    <row r="427" ht="15.75" customHeight="1">
      <c r="A427" s="113"/>
      <c r="B427" s="113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</row>
    <row r="428" ht="15.75" customHeight="1">
      <c r="A428" s="113"/>
      <c r="B428" s="113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</row>
    <row r="429" ht="15.75" customHeight="1">
      <c r="A429" s="113"/>
      <c r="B429" s="113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</row>
    <row r="430" ht="15.75" customHeight="1">
      <c r="A430" s="113"/>
      <c r="B430" s="113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</row>
    <row r="431" ht="15.75" customHeight="1">
      <c r="A431" s="113"/>
      <c r="B431" s="113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</row>
    <row r="432" ht="15.75" customHeight="1">
      <c r="A432" s="113"/>
      <c r="B432" s="113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</row>
    <row r="433" ht="15.75" customHeight="1">
      <c r="A433" s="113"/>
      <c r="B433" s="113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</row>
    <row r="434" ht="15.75" customHeight="1">
      <c r="A434" s="113"/>
      <c r="B434" s="113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</row>
    <row r="435" ht="15.75" customHeight="1">
      <c r="A435" s="113"/>
      <c r="B435" s="113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</row>
    <row r="436" ht="15.75" customHeight="1">
      <c r="A436" s="113"/>
      <c r="B436" s="113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</row>
    <row r="437" ht="15.75" customHeight="1">
      <c r="A437" s="113"/>
      <c r="B437" s="113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</row>
    <row r="438" ht="15.75" customHeight="1">
      <c r="A438" s="113"/>
      <c r="B438" s="113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</row>
    <row r="439" ht="15.75" customHeight="1">
      <c r="A439" s="113"/>
      <c r="B439" s="113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</row>
    <row r="440" ht="15.75" customHeight="1">
      <c r="A440" s="113"/>
      <c r="B440" s="113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</row>
    <row r="441" ht="15.75" customHeight="1">
      <c r="A441" s="113"/>
      <c r="B441" s="113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</row>
    <row r="442" ht="15.75" customHeight="1">
      <c r="A442" s="113"/>
      <c r="B442" s="113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</row>
    <row r="443" ht="15.75" customHeight="1">
      <c r="A443" s="113"/>
      <c r="B443" s="113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</row>
    <row r="444" ht="15.75" customHeight="1">
      <c r="A444" s="113"/>
      <c r="B444" s="113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</row>
    <row r="445" ht="15.75" customHeight="1">
      <c r="A445" s="113"/>
      <c r="B445" s="113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</row>
    <row r="446" ht="15.75" customHeight="1">
      <c r="A446" s="113"/>
      <c r="B446" s="113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</row>
    <row r="447" ht="15.75" customHeight="1">
      <c r="A447" s="113"/>
      <c r="B447" s="113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</row>
    <row r="448" ht="15.75" customHeight="1">
      <c r="A448" s="113"/>
      <c r="B448" s="113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</row>
    <row r="449" ht="15.75" customHeight="1">
      <c r="A449" s="113"/>
      <c r="B449" s="113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</row>
    <row r="450" ht="15.75" customHeight="1">
      <c r="A450" s="113"/>
      <c r="B450" s="113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</row>
    <row r="451" ht="15.75" customHeight="1">
      <c r="A451" s="113"/>
      <c r="B451" s="113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</row>
    <row r="452" ht="15.75" customHeight="1">
      <c r="A452" s="113"/>
      <c r="B452" s="113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</row>
    <row r="453" ht="15.75" customHeight="1">
      <c r="A453" s="113"/>
      <c r="B453" s="113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</row>
    <row r="454" ht="15.75" customHeight="1">
      <c r="A454" s="113"/>
      <c r="B454" s="113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</row>
    <row r="455" ht="15.75" customHeight="1">
      <c r="A455" s="113"/>
      <c r="B455" s="113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</row>
    <row r="456" ht="15.75" customHeight="1">
      <c r="A456" s="113"/>
      <c r="B456" s="113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</row>
    <row r="457" ht="15.75" customHeight="1">
      <c r="A457" s="113"/>
      <c r="B457" s="113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</row>
    <row r="458" ht="15.75" customHeight="1">
      <c r="A458" s="113"/>
      <c r="B458" s="113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</row>
    <row r="459" ht="15.75" customHeight="1">
      <c r="A459" s="113"/>
      <c r="B459" s="113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</row>
    <row r="460" ht="15.75" customHeight="1">
      <c r="A460" s="113"/>
      <c r="B460" s="113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</row>
    <row r="461" ht="15.75" customHeight="1">
      <c r="A461" s="113"/>
      <c r="B461" s="113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</row>
    <row r="462" ht="15.75" customHeight="1">
      <c r="A462" s="113"/>
      <c r="B462" s="113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</row>
    <row r="463" ht="15.75" customHeight="1">
      <c r="A463" s="113"/>
      <c r="B463" s="113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</row>
    <row r="464" ht="15.75" customHeight="1">
      <c r="A464" s="113"/>
      <c r="B464" s="113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</row>
    <row r="465" ht="15.75" customHeight="1">
      <c r="A465" s="113"/>
      <c r="B465" s="113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</row>
    <row r="466" ht="15.75" customHeight="1">
      <c r="A466" s="113"/>
      <c r="B466" s="113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</row>
    <row r="467" ht="15.75" customHeight="1">
      <c r="A467" s="113"/>
      <c r="B467" s="113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</row>
    <row r="468" ht="15.75" customHeight="1">
      <c r="A468" s="113"/>
      <c r="B468" s="113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</row>
    <row r="469" ht="15.75" customHeight="1">
      <c r="A469" s="113"/>
      <c r="B469" s="113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</row>
    <row r="470" ht="15.75" customHeight="1">
      <c r="A470" s="113"/>
      <c r="B470" s="113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</row>
    <row r="471" ht="15.75" customHeight="1">
      <c r="A471" s="113"/>
      <c r="B471" s="113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</row>
    <row r="472" ht="15.75" customHeight="1">
      <c r="A472" s="113"/>
      <c r="B472" s="113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</row>
    <row r="473" ht="15.75" customHeight="1">
      <c r="A473" s="113"/>
      <c r="B473" s="113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</row>
    <row r="474" ht="15.75" customHeight="1">
      <c r="A474" s="113"/>
      <c r="B474" s="113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</row>
    <row r="475" ht="15.75" customHeight="1">
      <c r="A475" s="113"/>
      <c r="B475" s="113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</row>
    <row r="476" ht="15.75" customHeight="1">
      <c r="A476" s="113"/>
      <c r="B476" s="113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</row>
    <row r="477" ht="15.75" customHeight="1">
      <c r="A477" s="113"/>
      <c r="B477" s="113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</row>
    <row r="478" ht="15.75" customHeight="1">
      <c r="A478" s="113"/>
      <c r="B478" s="113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</row>
    <row r="479" ht="15.75" customHeight="1">
      <c r="A479" s="113"/>
      <c r="B479" s="113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</row>
    <row r="480" ht="15.75" customHeight="1">
      <c r="A480" s="113"/>
      <c r="B480" s="113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</row>
    <row r="481" ht="15.75" customHeight="1">
      <c r="A481" s="113"/>
      <c r="B481" s="113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</row>
    <row r="482" ht="15.75" customHeight="1">
      <c r="A482" s="113"/>
      <c r="B482" s="113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</row>
    <row r="483" ht="15.75" customHeight="1">
      <c r="A483" s="113"/>
      <c r="B483" s="113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</row>
    <row r="484" ht="15.75" customHeight="1">
      <c r="A484" s="113"/>
      <c r="B484" s="113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</row>
    <row r="485" ht="15.75" customHeight="1">
      <c r="A485" s="113"/>
      <c r="B485" s="113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</row>
    <row r="486" ht="15.75" customHeight="1">
      <c r="A486" s="113"/>
      <c r="B486" s="113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</row>
    <row r="487" ht="15.75" customHeight="1">
      <c r="A487" s="113"/>
      <c r="B487" s="113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</row>
    <row r="488" ht="15.75" customHeight="1">
      <c r="A488" s="113"/>
      <c r="B488" s="113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</row>
    <row r="489" ht="15.75" customHeight="1">
      <c r="A489" s="113"/>
      <c r="B489" s="113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</row>
    <row r="490" ht="15.75" customHeight="1">
      <c r="A490" s="113"/>
      <c r="B490" s="113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</row>
    <row r="491" ht="15.75" customHeight="1">
      <c r="A491" s="113"/>
      <c r="B491" s="113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</row>
    <row r="492" ht="15.75" customHeight="1">
      <c r="A492" s="113"/>
      <c r="B492" s="113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</row>
    <row r="493" ht="15.75" customHeight="1">
      <c r="A493" s="113"/>
      <c r="B493" s="113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</row>
    <row r="494" ht="15.75" customHeight="1">
      <c r="A494" s="113"/>
      <c r="B494" s="113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</row>
    <row r="495" ht="15.75" customHeight="1">
      <c r="A495" s="113"/>
      <c r="B495" s="113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</row>
    <row r="496" ht="15.75" customHeight="1">
      <c r="A496" s="113"/>
      <c r="B496" s="113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</row>
    <row r="497" ht="15.75" customHeight="1">
      <c r="A497" s="113"/>
      <c r="B497" s="113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</row>
    <row r="498" ht="15.75" customHeight="1">
      <c r="A498" s="113"/>
      <c r="B498" s="113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</row>
    <row r="499" ht="15.75" customHeight="1">
      <c r="A499" s="113"/>
      <c r="B499" s="113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</row>
    <row r="500" ht="15.75" customHeight="1">
      <c r="A500" s="113"/>
      <c r="B500" s="113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</row>
    <row r="501" ht="15.75" customHeight="1">
      <c r="A501" s="113"/>
      <c r="B501" s="113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</row>
    <row r="502" ht="15.75" customHeight="1">
      <c r="A502" s="113"/>
      <c r="B502" s="113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</row>
    <row r="503" ht="15.75" customHeight="1">
      <c r="A503" s="113"/>
      <c r="B503" s="113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</row>
    <row r="504" ht="15.75" customHeight="1">
      <c r="A504" s="113"/>
      <c r="B504" s="113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</row>
    <row r="505" ht="15.75" customHeight="1">
      <c r="A505" s="113"/>
      <c r="B505" s="113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</row>
    <row r="506" ht="15.75" customHeight="1">
      <c r="A506" s="113"/>
      <c r="B506" s="113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</row>
    <row r="507" ht="15.75" customHeight="1">
      <c r="A507" s="113"/>
      <c r="B507" s="113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</row>
    <row r="508" ht="15.75" customHeight="1">
      <c r="A508" s="113"/>
      <c r="B508" s="113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</row>
    <row r="509" ht="15.75" customHeight="1">
      <c r="A509" s="113"/>
      <c r="B509" s="113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</row>
    <row r="510" ht="15.75" customHeight="1">
      <c r="A510" s="113"/>
      <c r="B510" s="113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</row>
    <row r="511" ht="15.75" customHeight="1">
      <c r="A511" s="113"/>
      <c r="B511" s="113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</row>
    <row r="512" ht="15.75" customHeight="1">
      <c r="A512" s="113"/>
      <c r="B512" s="113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</row>
    <row r="513" ht="15.75" customHeight="1">
      <c r="A513" s="113"/>
      <c r="B513" s="113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</row>
    <row r="514" ht="15.75" customHeight="1">
      <c r="A514" s="113"/>
      <c r="B514" s="113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</row>
    <row r="515" ht="15.75" customHeight="1">
      <c r="A515" s="113"/>
      <c r="B515" s="113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</row>
    <row r="516" ht="15.75" customHeight="1">
      <c r="A516" s="113"/>
      <c r="B516" s="113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</row>
    <row r="517" ht="15.75" customHeight="1">
      <c r="A517" s="113"/>
      <c r="B517" s="113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</row>
    <row r="518" ht="15.75" customHeight="1">
      <c r="A518" s="113"/>
      <c r="B518" s="113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</row>
    <row r="519" ht="15.75" customHeight="1">
      <c r="A519" s="113"/>
      <c r="B519" s="113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</row>
    <row r="520" ht="15.75" customHeight="1">
      <c r="A520" s="113"/>
      <c r="B520" s="113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</row>
    <row r="521" ht="15.75" customHeight="1">
      <c r="A521" s="113"/>
      <c r="B521" s="113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</row>
    <row r="522" ht="15.75" customHeight="1">
      <c r="A522" s="113"/>
      <c r="B522" s="113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</row>
    <row r="523" ht="15.75" customHeight="1">
      <c r="A523" s="113"/>
      <c r="B523" s="113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</row>
    <row r="524" ht="15.75" customHeight="1">
      <c r="A524" s="113"/>
      <c r="B524" s="113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</row>
    <row r="525" ht="15.75" customHeight="1">
      <c r="A525" s="113"/>
      <c r="B525" s="113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</row>
    <row r="526" ht="15.75" customHeight="1">
      <c r="A526" s="113"/>
      <c r="B526" s="113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</row>
    <row r="527" ht="15.75" customHeight="1">
      <c r="A527" s="113"/>
      <c r="B527" s="113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</row>
    <row r="528" ht="15.75" customHeight="1">
      <c r="A528" s="113"/>
      <c r="B528" s="113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</row>
    <row r="529" ht="15.75" customHeight="1">
      <c r="A529" s="113"/>
      <c r="B529" s="113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</row>
    <row r="530" ht="15.75" customHeight="1">
      <c r="A530" s="113"/>
      <c r="B530" s="113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</row>
    <row r="531" ht="15.75" customHeight="1">
      <c r="A531" s="113"/>
      <c r="B531" s="113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</row>
    <row r="532" ht="15.75" customHeight="1">
      <c r="A532" s="113"/>
      <c r="B532" s="113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</row>
    <row r="533" ht="15.75" customHeight="1">
      <c r="A533" s="113"/>
      <c r="B533" s="113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</row>
    <row r="534" ht="15.75" customHeight="1">
      <c r="A534" s="113"/>
      <c r="B534" s="113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</row>
    <row r="535" ht="15.75" customHeight="1">
      <c r="A535" s="113"/>
      <c r="B535" s="113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</row>
    <row r="536" ht="15.75" customHeight="1">
      <c r="A536" s="113"/>
      <c r="B536" s="113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</row>
    <row r="537" ht="15.75" customHeight="1">
      <c r="A537" s="113"/>
      <c r="B537" s="113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</row>
    <row r="538" ht="15.75" customHeight="1">
      <c r="A538" s="113"/>
      <c r="B538" s="113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</row>
    <row r="539" ht="15.75" customHeight="1">
      <c r="A539" s="113"/>
      <c r="B539" s="113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</row>
    <row r="540" ht="15.75" customHeight="1">
      <c r="A540" s="113"/>
      <c r="B540" s="113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</row>
    <row r="541" ht="15.75" customHeight="1">
      <c r="A541" s="113"/>
      <c r="B541" s="113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</row>
    <row r="542" ht="15.75" customHeight="1">
      <c r="A542" s="113"/>
      <c r="B542" s="113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</row>
    <row r="543" ht="15.75" customHeight="1">
      <c r="A543" s="113"/>
      <c r="B543" s="113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</row>
    <row r="544" ht="15.75" customHeight="1">
      <c r="A544" s="113"/>
      <c r="B544" s="113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</row>
    <row r="545" ht="15.75" customHeight="1">
      <c r="A545" s="113"/>
      <c r="B545" s="113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</row>
    <row r="546" ht="15.75" customHeight="1">
      <c r="A546" s="113"/>
      <c r="B546" s="113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</row>
    <row r="547" ht="15.75" customHeight="1">
      <c r="A547" s="113"/>
      <c r="B547" s="113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</row>
    <row r="548" ht="15.75" customHeight="1">
      <c r="A548" s="113"/>
      <c r="B548" s="113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</row>
    <row r="549" ht="15.75" customHeight="1">
      <c r="A549" s="113"/>
      <c r="B549" s="113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</row>
    <row r="550" ht="15.75" customHeight="1">
      <c r="A550" s="113"/>
      <c r="B550" s="113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</row>
    <row r="551" ht="15.75" customHeight="1">
      <c r="A551" s="113"/>
      <c r="B551" s="113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</row>
    <row r="552" ht="15.75" customHeight="1">
      <c r="A552" s="113"/>
      <c r="B552" s="113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</row>
    <row r="553" ht="15.75" customHeight="1">
      <c r="A553" s="113"/>
      <c r="B553" s="113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</row>
    <row r="554" ht="15.75" customHeight="1">
      <c r="A554" s="113"/>
      <c r="B554" s="113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</row>
    <row r="555" ht="15.75" customHeight="1">
      <c r="A555" s="113"/>
      <c r="B555" s="113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</row>
    <row r="556" ht="15.75" customHeight="1">
      <c r="A556" s="113"/>
      <c r="B556" s="113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</row>
    <row r="557" ht="15.75" customHeight="1">
      <c r="A557" s="113"/>
      <c r="B557" s="113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</row>
    <row r="558" ht="15.75" customHeight="1">
      <c r="A558" s="113"/>
      <c r="B558" s="113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</row>
    <row r="559" ht="15.75" customHeight="1">
      <c r="A559" s="113"/>
      <c r="B559" s="113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</row>
    <row r="560" ht="15.75" customHeight="1">
      <c r="A560" s="113"/>
      <c r="B560" s="113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</row>
    <row r="561" ht="15.75" customHeight="1">
      <c r="A561" s="113"/>
      <c r="B561" s="113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</row>
    <row r="562" ht="15.75" customHeight="1">
      <c r="A562" s="113"/>
      <c r="B562" s="113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</row>
    <row r="563" ht="15.75" customHeight="1">
      <c r="A563" s="113"/>
      <c r="B563" s="113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</row>
    <row r="564" ht="15.75" customHeight="1">
      <c r="A564" s="113"/>
      <c r="B564" s="113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</row>
    <row r="565" ht="15.75" customHeight="1">
      <c r="A565" s="113"/>
      <c r="B565" s="113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</row>
    <row r="566" ht="15.75" customHeight="1">
      <c r="A566" s="113"/>
      <c r="B566" s="113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</row>
    <row r="567" ht="15.75" customHeight="1">
      <c r="A567" s="113"/>
      <c r="B567" s="113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</row>
    <row r="568" ht="15.75" customHeight="1">
      <c r="A568" s="113"/>
      <c r="B568" s="113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</row>
    <row r="569" ht="15.75" customHeight="1">
      <c r="A569" s="113"/>
      <c r="B569" s="113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</row>
    <row r="570" ht="15.75" customHeight="1">
      <c r="A570" s="113"/>
      <c r="B570" s="113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</row>
    <row r="571" ht="15.75" customHeight="1">
      <c r="A571" s="113"/>
      <c r="B571" s="113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</row>
    <row r="572" ht="15.75" customHeight="1">
      <c r="A572" s="113"/>
      <c r="B572" s="113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</row>
    <row r="573" ht="15.75" customHeight="1">
      <c r="A573" s="113"/>
      <c r="B573" s="113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</row>
    <row r="574" ht="15.75" customHeight="1">
      <c r="A574" s="113"/>
      <c r="B574" s="113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</row>
    <row r="575" ht="15.75" customHeight="1">
      <c r="A575" s="113"/>
      <c r="B575" s="113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</row>
    <row r="576" ht="15.75" customHeight="1">
      <c r="A576" s="113"/>
      <c r="B576" s="113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</row>
    <row r="577" ht="15.75" customHeight="1">
      <c r="A577" s="113"/>
      <c r="B577" s="113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</row>
    <row r="578" ht="15.75" customHeight="1">
      <c r="A578" s="113"/>
      <c r="B578" s="113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</row>
    <row r="579" ht="15.75" customHeight="1">
      <c r="A579" s="113"/>
      <c r="B579" s="113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</row>
    <row r="580" ht="15.75" customHeight="1">
      <c r="A580" s="113"/>
      <c r="B580" s="113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</row>
    <row r="581" ht="15.75" customHeight="1">
      <c r="A581" s="113"/>
      <c r="B581" s="113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</row>
    <row r="582" ht="15.75" customHeight="1">
      <c r="A582" s="113"/>
      <c r="B582" s="113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</row>
    <row r="583" ht="15.75" customHeight="1">
      <c r="A583" s="113"/>
      <c r="B583" s="113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</row>
    <row r="584" ht="15.75" customHeight="1">
      <c r="A584" s="113"/>
      <c r="B584" s="113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</row>
    <row r="585" ht="15.75" customHeight="1">
      <c r="A585" s="113"/>
      <c r="B585" s="113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</row>
    <row r="586" ht="15.75" customHeight="1">
      <c r="A586" s="113"/>
      <c r="B586" s="113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</row>
    <row r="587" ht="15.75" customHeight="1">
      <c r="A587" s="113"/>
      <c r="B587" s="113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</row>
    <row r="588" ht="15.75" customHeight="1">
      <c r="A588" s="113"/>
      <c r="B588" s="113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</row>
    <row r="589" ht="15.75" customHeight="1">
      <c r="A589" s="113"/>
      <c r="B589" s="113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</row>
    <row r="590" ht="15.75" customHeight="1">
      <c r="A590" s="113"/>
      <c r="B590" s="113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</row>
    <row r="591" ht="15.75" customHeight="1">
      <c r="A591" s="113"/>
      <c r="B591" s="113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</row>
    <row r="592" ht="15.75" customHeight="1">
      <c r="A592" s="113"/>
      <c r="B592" s="113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</row>
    <row r="593" ht="15.75" customHeight="1">
      <c r="A593" s="113"/>
      <c r="B593" s="113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</row>
    <row r="594" ht="15.75" customHeight="1">
      <c r="A594" s="113"/>
      <c r="B594" s="113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</row>
    <row r="595" ht="15.75" customHeight="1">
      <c r="A595" s="113"/>
      <c r="B595" s="113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</row>
    <row r="596" ht="15.75" customHeight="1">
      <c r="A596" s="113"/>
      <c r="B596" s="113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</row>
    <row r="597" ht="15.75" customHeight="1">
      <c r="A597" s="113"/>
      <c r="B597" s="113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</row>
    <row r="598" ht="15.75" customHeight="1">
      <c r="A598" s="113"/>
      <c r="B598" s="113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</row>
    <row r="599" ht="15.75" customHeight="1">
      <c r="A599" s="113"/>
      <c r="B599" s="113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</row>
    <row r="600" ht="15.75" customHeight="1">
      <c r="A600" s="113"/>
      <c r="B600" s="113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</row>
    <row r="601" ht="15.75" customHeight="1">
      <c r="A601" s="113"/>
      <c r="B601" s="113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</row>
    <row r="602" ht="15.75" customHeight="1">
      <c r="A602" s="113"/>
      <c r="B602" s="113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</row>
    <row r="603" ht="15.75" customHeight="1">
      <c r="A603" s="113"/>
      <c r="B603" s="113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</row>
    <row r="604" ht="15.75" customHeight="1">
      <c r="A604" s="113"/>
      <c r="B604" s="113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</row>
    <row r="605" ht="15.75" customHeight="1">
      <c r="A605" s="113"/>
      <c r="B605" s="113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</row>
    <row r="606" ht="15.75" customHeight="1">
      <c r="A606" s="113"/>
      <c r="B606" s="113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</row>
    <row r="607" ht="15.75" customHeight="1">
      <c r="A607" s="113"/>
      <c r="B607" s="113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</row>
    <row r="608" ht="15.75" customHeight="1">
      <c r="A608" s="113"/>
      <c r="B608" s="113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</row>
    <row r="609" ht="15.75" customHeight="1">
      <c r="A609" s="113"/>
      <c r="B609" s="113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</row>
    <row r="610" ht="15.75" customHeight="1">
      <c r="A610" s="113"/>
      <c r="B610" s="113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</row>
    <row r="611" ht="15.75" customHeight="1">
      <c r="A611" s="113"/>
      <c r="B611" s="113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</row>
    <row r="612" ht="15.75" customHeight="1">
      <c r="A612" s="113"/>
      <c r="B612" s="113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</row>
    <row r="613" ht="15.75" customHeight="1">
      <c r="A613" s="113"/>
      <c r="B613" s="113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</row>
    <row r="614" ht="15.75" customHeight="1">
      <c r="A614" s="113"/>
      <c r="B614" s="113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</row>
    <row r="615" ht="15.75" customHeight="1">
      <c r="A615" s="113"/>
      <c r="B615" s="113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</row>
    <row r="616" ht="15.75" customHeight="1">
      <c r="A616" s="113"/>
      <c r="B616" s="113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</row>
    <row r="617" ht="15.75" customHeight="1">
      <c r="A617" s="113"/>
      <c r="B617" s="113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</row>
    <row r="618" ht="15.75" customHeight="1">
      <c r="A618" s="113"/>
      <c r="B618" s="113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</row>
    <row r="619" ht="15.75" customHeight="1">
      <c r="A619" s="113"/>
      <c r="B619" s="113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</row>
    <row r="620" ht="15.75" customHeight="1">
      <c r="A620" s="113"/>
      <c r="B620" s="113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</row>
    <row r="621" ht="15.75" customHeight="1">
      <c r="A621" s="113"/>
      <c r="B621" s="113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</row>
    <row r="622" ht="15.75" customHeight="1">
      <c r="A622" s="113"/>
      <c r="B622" s="113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</row>
    <row r="623" ht="15.75" customHeight="1">
      <c r="A623" s="113"/>
      <c r="B623" s="113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</row>
    <row r="624" ht="15.75" customHeight="1">
      <c r="A624" s="113"/>
      <c r="B624" s="113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</row>
    <row r="625" ht="15.75" customHeight="1">
      <c r="A625" s="113"/>
      <c r="B625" s="113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</row>
    <row r="626" ht="15.75" customHeight="1">
      <c r="A626" s="113"/>
      <c r="B626" s="113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</row>
    <row r="627" ht="15.75" customHeight="1">
      <c r="A627" s="113"/>
      <c r="B627" s="113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</row>
    <row r="628" ht="15.75" customHeight="1">
      <c r="A628" s="113"/>
      <c r="B628" s="113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</row>
    <row r="629" ht="15.75" customHeight="1">
      <c r="A629" s="113"/>
      <c r="B629" s="113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</row>
    <row r="630" ht="15.75" customHeight="1">
      <c r="A630" s="113"/>
      <c r="B630" s="113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</row>
    <row r="631" ht="15.75" customHeight="1">
      <c r="A631" s="113"/>
      <c r="B631" s="113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</row>
    <row r="632" ht="15.75" customHeight="1">
      <c r="A632" s="113"/>
      <c r="B632" s="113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</row>
    <row r="633" ht="15.75" customHeight="1">
      <c r="A633" s="113"/>
      <c r="B633" s="113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</row>
    <row r="634" ht="15.75" customHeight="1">
      <c r="A634" s="113"/>
      <c r="B634" s="113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</row>
    <row r="635" ht="15.75" customHeight="1">
      <c r="A635" s="113"/>
      <c r="B635" s="113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</row>
    <row r="636" ht="15.75" customHeight="1">
      <c r="A636" s="113"/>
      <c r="B636" s="113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</row>
    <row r="637" ht="15.75" customHeight="1">
      <c r="A637" s="113"/>
      <c r="B637" s="113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</row>
    <row r="638" ht="15.75" customHeight="1">
      <c r="A638" s="113"/>
      <c r="B638" s="113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</row>
    <row r="639" ht="15.75" customHeight="1">
      <c r="A639" s="113"/>
      <c r="B639" s="113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</row>
    <row r="640" ht="15.75" customHeight="1">
      <c r="A640" s="113"/>
      <c r="B640" s="113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</row>
    <row r="641" ht="15.75" customHeight="1">
      <c r="A641" s="113"/>
      <c r="B641" s="113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</row>
    <row r="642" ht="15.75" customHeight="1">
      <c r="A642" s="113"/>
      <c r="B642" s="113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</row>
    <row r="643" ht="15.75" customHeight="1">
      <c r="A643" s="113"/>
      <c r="B643" s="113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</row>
    <row r="644" ht="15.75" customHeight="1">
      <c r="A644" s="113"/>
      <c r="B644" s="113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</row>
    <row r="645" ht="15.75" customHeight="1">
      <c r="A645" s="113"/>
      <c r="B645" s="113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</row>
    <row r="646" ht="15.75" customHeight="1">
      <c r="A646" s="113"/>
      <c r="B646" s="113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</row>
    <row r="647" ht="15.75" customHeight="1">
      <c r="A647" s="113"/>
      <c r="B647" s="113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</row>
    <row r="648" ht="15.75" customHeight="1">
      <c r="A648" s="113"/>
      <c r="B648" s="113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</row>
    <row r="649" ht="15.75" customHeight="1">
      <c r="A649" s="113"/>
      <c r="B649" s="113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</row>
    <row r="650" ht="15.75" customHeight="1">
      <c r="A650" s="113"/>
      <c r="B650" s="113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</row>
    <row r="651" ht="15.75" customHeight="1">
      <c r="A651" s="113"/>
      <c r="B651" s="113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</row>
    <row r="652" ht="15.75" customHeight="1">
      <c r="A652" s="113"/>
      <c r="B652" s="113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</row>
    <row r="653" ht="15.75" customHeight="1">
      <c r="A653" s="113"/>
      <c r="B653" s="113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</row>
    <row r="654" ht="15.75" customHeight="1">
      <c r="A654" s="113"/>
      <c r="B654" s="113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</row>
    <row r="655" ht="15.75" customHeight="1">
      <c r="A655" s="113"/>
      <c r="B655" s="113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</row>
    <row r="656" ht="15.75" customHeight="1">
      <c r="A656" s="113"/>
      <c r="B656" s="113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</row>
    <row r="657" ht="15.75" customHeight="1">
      <c r="A657" s="113"/>
      <c r="B657" s="113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</row>
    <row r="658" ht="15.75" customHeight="1">
      <c r="A658" s="113"/>
      <c r="B658" s="113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</row>
    <row r="659" ht="15.75" customHeight="1">
      <c r="A659" s="113"/>
      <c r="B659" s="113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</row>
    <row r="660" ht="15.75" customHeight="1">
      <c r="A660" s="113"/>
      <c r="B660" s="113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</row>
    <row r="661" ht="15.75" customHeight="1">
      <c r="A661" s="113"/>
      <c r="B661" s="113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</row>
    <row r="662" ht="15.75" customHeight="1">
      <c r="A662" s="113"/>
      <c r="B662" s="113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</row>
    <row r="663" ht="15.75" customHeight="1">
      <c r="A663" s="113"/>
      <c r="B663" s="113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</row>
    <row r="664" ht="15.75" customHeight="1">
      <c r="A664" s="113"/>
      <c r="B664" s="113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</row>
    <row r="665" ht="15.75" customHeight="1">
      <c r="A665" s="113"/>
      <c r="B665" s="113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</row>
    <row r="666" ht="15.75" customHeight="1">
      <c r="A666" s="113"/>
      <c r="B666" s="113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</row>
  </sheetData>
  <conditionalFormatting sqref="A1:A188 B1:B18 C1:P188 B20:B188">
    <cfRule type="expression" dxfId="0" priority="1">
      <formula>SEARCH("-2_",$A:$A)</formula>
    </cfRule>
  </conditionalFormatting>
  <conditionalFormatting sqref="A1:A188 B1:B18 C1:P188 B20:B188">
    <cfRule type="expression" dxfId="0" priority="2">
      <formula>SEARCH("-4_",$A:$A)</formula>
    </cfRule>
  </conditionalFormatting>
  <conditionalFormatting sqref="A1:A188 B1:B18 C1:P188 B20:B188">
    <cfRule type="expression" dxfId="0" priority="3">
      <formula>SEARCH("-6_",$A:$A)</formula>
    </cfRule>
  </conditionalFormatting>
  <printOptions/>
  <pageMargins bottom="0.75" footer="0.0" header="0.0" left="0.25" right="0.25" top="0.75"/>
  <pageSetup fitToHeight="0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5.56"/>
    <col customWidth="1" min="2" max="4" width="10.56"/>
    <col customWidth="1" min="5" max="5" width="3.89"/>
    <col customWidth="1" min="6" max="6" width="5.44"/>
    <col customWidth="1" min="7" max="9" width="10.56"/>
    <col customWidth="1" min="10" max="10" width="3.22"/>
    <col customWidth="1" min="11" max="11" width="5.56"/>
    <col customWidth="1" min="12" max="26" width="10.56"/>
  </cols>
  <sheetData>
    <row r="1" ht="15.75" customHeight="1">
      <c r="A1" s="73" t="s">
        <v>93</v>
      </c>
      <c r="B1" s="74" t="s">
        <v>80</v>
      </c>
      <c r="C1" s="114" t="s">
        <v>94</v>
      </c>
      <c r="D1" s="115" t="s">
        <v>95</v>
      </c>
      <c r="E1" s="114"/>
      <c r="F1" s="73" t="s">
        <v>93</v>
      </c>
      <c r="G1" s="74" t="s">
        <v>80</v>
      </c>
      <c r="H1" s="114" t="s">
        <v>94</v>
      </c>
      <c r="I1" s="115" t="s">
        <v>95</v>
      </c>
      <c r="J1" s="117"/>
      <c r="K1" s="73" t="s">
        <v>93</v>
      </c>
      <c r="L1" s="74" t="s">
        <v>80</v>
      </c>
      <c r="M1" s="114" t="s">
        <v>94</v>
      </c>
      <c r="N1" s="115" t="s">
        <v>95</v>
      </c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5.75" customHeight="1">
      <c r="A2" s="76">
        <v>0.0</v>
      </c>
      <c r="B2" s="78" t="str">
        <f>Inventory!O2</f>
        <v>NT_11_0</v>
      </c>
      <c r="C2" s="76"/>
      <c r="D2" s="79"/>
      <c r="E2" s="118"/>
      <c r="F2" s="98">
        <f t="shared" ref="F2:F11" si="1">A50+1</f>
        <v>4</v>
      </c>
      <c r="G2" s="99" t="str">
        <f t="shared" ref="G2:G17" si="2">B50</f>
        <v>NT_11_0</v>
      </c>
      <c r="H2" s="76"/>
      <c r="I2" s="100"/>
      <c r="J2" s="118"/>
      <c r="K2" s="98">
        <f t="shared" ref="K2:K11" si="3">F50+1</f>
        <v>8</v>
      </c>
      <c r="L2" s="99" t="str">
        <f t="shared" ref="L2:L17" si="4">G50</f>
        <v>NT_11_0</v>
      </c>
      <c r="M2" s="76"/>
      <c r="N2" s="108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5.75" customHeight="1">
      <c r="A3" s="50">
        <v>0.0</v>
      </c>
      <c r="B3" s="81" t="str">
        <f>Inventory!O3</f>
        <v>NT_11_R</v>
      </c>
      <c r="C3" s="50"/>
      <c r="D3" s="241"/>
      <c r="E3" s="118"/>
      <c r="F3" s="101">
        <f t="shared" si="1"/>
        <v>4</v>
      </c>
      <c r="G3" s="102" t="str">
        <f t="shared" si="2"/>
        <v>NT_11_R</v>
      </c>
      <c r="H3" s="50"/>
      <c r="I3" s="110"/>
      <c r="J3" s="118"/>
      <c r="K3" s="101">
        <f t="shared" si="3"/>
        <v>8</v>
      </c>
      <c r="L3" s="102" t="str">
        <f t="shared" si="4"/>
        <v>NT_11_R</v>
      </c>
      <c r="M3" s="50"/>
      <c r="N3" s="10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5.75" customHeight="1">
      <c r="A4" s="50">
        <v>0.0</v>
      </c>
      <c r="B4" s="81" t="str">
        <f>Inventory!O4</f>
        <v>-6_11_0</v>
      </c>
      <c r="C4" s="50"/>
      <c r="D4" s="241"/>
      <c r="E4" s="118"/>
      <c r="F4" s="101">
        <f t="shared" si="1"/>
        <v>4</v>
      </c>
      <c r="G4" s="102" t="str">
        <f t="shared" si="2"/>
        <v>-6_11_0</v>
      </c>
      <c r="H4" s="50"/>
      <c r="I4" s="110"/>
      <c r="J4" s="118"/>
      <c r="K4" s="101">
        <f t="shared" si="3"/>
        <v>8</v>
      </c>
      <c r="L4" s="102" t="str">
        <f t="shared" si="4"/>
        <v>-6_11_0</v>
      </c>
      <c r="M4" s="50"/>
      <c r="N4" s="10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5.75" customHeight="1">
      <c r="A5" s="50">
        <v>0.0</v>
      </c>
      <c r="B5" s="81" t="str">
        <f>Inventory!O5</f>
        <v>-6_11_R</v>
      </c>
      <c r="C5" s="50"/>
      <c r="D5" s="241"/>
      <c r="E5" s="118"/>
      <c r="F5" s="101">
        <f t="shared" si="1"/>
        <v>4</v>
      </c>
      <c r="G5" s="102" t="str">
        <f t="shared" si="2"/>
        <v>-6_11_R</v>
      </c>
      <c r="H5" s="50"/>
      <c r="I5" s="110"/>
      <c r="J5" s="118"/>
      <c r="K5" s="101">
        <f t="shared" si="3"/>
        <v>8</v>
      </c>
      <c r="L5" s="102" t="str">
        <f t="shared" si="4"/>
        <v>-6_11_R</v>
      </c>
      <c r="M5" s="50"/>
      <c r="N5" s="10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5.75" customHeight="1">
      <c r="A6" s="50">
        <v>0.0</v>
      </c>
      <c r="B6" s="81" t="str">
        <f>Inventory!O6</f>
        <v>-5_11_20</v>
      </c>
      <c r="C6" s="50"/>
      <c r="D6" s="241"/>
      <c r="E6" s="118"/>
      <c r="F6" s="101">
        <f t="shared" si="1"/>
        <v>4</v>
      </c>
      <c r="G6" s="102" t="str">
        <f t="shared" si="2"/>
        <v>-5_11_20</v>
      </c>
      <c r="H6" s="50"/>
      <c r="I6" s="110"/>
      <c r="J6" s="118"/>
      <c r="K6" s="101">
        <f t="shared" si="3"/>
        <v>8</v>
      </c>
      <c r="L6" s="102" t="str">
        <f t="shared" si="4"/>
        <v>-5_11_20</v>
      </c>
      <c r="M6" s="50"/>
      <c r="N6" s="10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5.75" customHeight="1">
      <c r="A7" s="50">
        <v>0.0</v>
      </c>
      <c r="B7" s="81" t="str">
        <f>Inventory!O7</f>
        <v>-5_11_2R</v>
      </c>
      <c r="C7" s="50"/>
      <c r="D7" s="241"/>
      <c r="E7" s="118"/>
      <c r="F7" s="101">
        <f t="shared" si="1"/>
        <v>4</v>
      </c>
      <c r="G7" s="102" t="str">
        <f t="shared" si="2"/>
        <v>-5_11_2R</v>
      </c>
      <c r="H7" s="50"/>
      <c r="I7" s="110"/>
      <c r="J7" s="118"/>
      <c r="K7" s="101">
        <f t="shared" si="3"/>
        <v>8</v>
      </c>
      <c r="L7" s="102" t="str">
        <f t="shared" si="4"/>
        <v>-5_11_2R</v>
      </c>
      <c r="M7" s="50"/>
      <c r="N7" s="10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5.75" customHeight="1">
      <c r="A8" s="50">
        <v>0.0</v>
      </c>
      <c r="B8" s="81" t="str">
        <f>Inventory!O8</f>
        <v>-4_11_0</v>
      </c>
      <c r="C8" s="50"/>
      <c r="D8" s="241"/>
      <c r="E8" s="118"/>
      <c r="F8" s="101">
        <f t="shared" si="1"/>
        <v>4</v>
      </c>
      <c r="G8" s="102" t="str">
        <f t="shared" si="2"/>
        <v>-4_11_0</v>
      </c>
      <c r="H8" s="50"/>
      <c r="I8" s="110"/>
      <c r="J8" s="118"/>
      <c r="K8" s="101">
        <f t="shared" si="3"/>
        <v>8</v>
      </c>
      <c r="L8" s="102" t="str">
        <f t="shared" si="4"/>
        <v>-4_11_0</v>
      </c>
      <c r="M8" s="50"/>
      <c r="N8" s="10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5.75" customHeight="1">
      <c r="A9" s="50">
        <v>0.0</v>
      </c>
      <c r="B9" s="81" t="str">
        <f>Inventory!O9</f>
        <v>-4_11_L</v>
      </c>
      <c r="C9" s="50"/>
      <c r="D9" s="241"/>
      <c r="E9" s="118"/>
      <c r="F9" s="101">
        <f t="shared" si="1"/>
        <v>4</v>
      </c>
      <c r="G9" s="102" t="str">
        <f t="shared" si="2"/>
        <v>-4_11_L</v>
      </c>
      <c r="H9" s="50"/>
      <c r="I9" s="110"/>
      <c r="J9" s="118"/>
      <c r="K9" s="101">
        <f t="shared" si="3"/>
        <v>8</v>
      </c>
      <c r="L9" s="102" t="str">
        <f t="shared" si="4"/>
        <v>-4_11_L</v>
      </c>
      <c r="M9" s="50"/>
      <c r="N9" s="10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5.75" customHeight="1">
      <c r="A10" s="50">
        <v>0.0</v>
      </c>
      <c r="B10" s="81" t="str">
        <f>Inventory!O10</f>
        <v>-4_11_R</v>
      </c>
      <c r="C10" s="50"/>
      <c r="D10" s="241"/>
      <c r="E10" s="118"/>
      <c r="F10" s="101">
        <f t="shared" si="1"/>
        <v>4</v>
      </c>
      <c r="G10" s="102" t="str">
        <f t="shared" si="2"/>
        <v>-4_11_R</v>
      </c>
      <c r="H10" s="50"/>
      <c r="I10" s="110"/>
      <c r="J10" s="118"/>
      <c r="K10" s="101">
        <f t="shared" si="3"/>
        <v>8</v>
      </c>
      <c r="L10" s="102" t="str">
        <f t="shared" si="4"/>
        <v>-4_11_R</v>
      </c>
      <c r="M10" s="50"/>
      <c r="N10" s="10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5.75" customHeight="1">
      <c r="A11" s="50">
        <v>0.0</v>
      </c>
      <c r="B11" s="81" t="str">
        <f>Inventory!O11</f>
        <v>-3_11_30</v>
      </c>
      <c r="C11" s="50"/>
      <c r="D11" s="241"/>
      <c r="E11" s="118"/>
      <c r="F11" s="101">
        <f t="shared" si="1"/>
        <v>4</v>
      </c>
      <c r="G11" s="102" t="str">
        <f t="shared" si="2"/>
        <v>-3_11_30</v>
      </c>
      <c r="H11" s="50"/>
      <c r="I11" s="110"/>
      <c r="J11" s="118"/>
      <c r="K11" s="101">
        <f t="shared" si="3"/>
        <v>8</v>
      </c>
      <c r="L11" s="102" t="str">
        <f t="shared" si="4"/>
        <v>-3_11_30</v>
      </c>
      <c r="M11" s="50"/>
      <c r="N11" s="10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5.75" customHeight="1">
      <c r="A12" s="50">
        <v>0.0</v>
      </c>
      <c r="B12" s="81" t="str">
        <f>Inventory!O12</f>
        <v>-3_11_3L</v>
      </c>
      <c r="C12" s="50"/>
      <c r="D12" s="241"/>
      <c r="E12" s="118"/>
      <c r="F12" s="101">
        <f>A61+1</f>
        <v>4</v>
      </c>
      <c r="G12" s="102" t="str">
        <f t="shared" si="2"/>
        <v>-3_11_3L</v>
      </c>
      <c r="H12" s="50"/>
      <c r="I12" s="110"/>
      <c r="J12" s="118"/>
      <c r="K12" s="101">
        <f>F61+1</f>
        <v>8</v>
      </c>
      <c r="L12" s="102" t="str">
        <f t="shared" si="4"/>
        <v>-3_11_3L</v>
      </c>
      <c r="M12" s="50"/>
      <c r="N12" s="10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5.75" customHeight="1">
      <c r="A13" s="50">
        <v>0.0</v>
      </c>
      <c r="B13" s="81" t="str">
        <f>Inventory!O13</f>
        <v>-3_11_3R</v>
      </c>
      <c r="C13" s="50"/>
      <c r="D13" s="241"/>
      <c r="E13" s="118"/>
      <c r="F13" s="101">
        <f t="shared" ref="F13:F17" si="5">A61+1</f>
        <v>4</v>
      </c>
      <c r="G13" s="102" t="str">
        <f t="shared" si="2"/>
        <v>-3_11_3R</v>
      </c>
      <c r="H13" s="50"/>
      <c r="I13" s="110"/>
      <c r="J13" s="118"/>
      <c r="K13" s="101">
        <f t="shared" ref="K13:K17" si="6">F61+1</f>
        <v>8</v>
      </c>
      <c r="L13" s="102" t="str">
        <f t="shared" si="4"/>
        <v>-3_11_3R</v>
      </c>
      <c r="M13" s="50"/>
      <c r="N13" s="10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5.75" customHeight="1">
      <c r="A14" s="50">
        <v>0.0</v>
      </c>
      <c r="B14" s="81" t="str">
        <f>Inventory!O14</f>
        <v>-2_11_0</v>
      </c>
      <c r="C14" s="50"/>
      <c r="D14" s="241"/>
      <c r="E14" s="118"/>
      <c r="F14" s="101">
        <f t="shared" si="5"/>
        <v>4</v>
      </c>
      <c r="G14" s="102" t="str">
        <f t="shared" si="2"/>
        <v>-2_11_0</v>
      </c>
      <c r="H14" s="50"/>
      <c r="I14" s="110"/>
      <c r="J14" s="118"/>
      <c r="K14" s="101">
        <f t="shared" si="6"/>
        <v>8</v>
      </c>
      <c r="L14" s="102" t="str">
        <f t="shared" si="4"/>
        <v>-2_11_0</v>
      </c>
      <c r="M14" s="50"/>
      <c r="N14" s="10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5.75" customHeight="1">
      <c r="A15" s="50">
        <v>0.0</v>
      </c>
      <c r="B15" s="81" t="str">
        <f>Inventory!O15</f>
        <v>-2_11_R</v>
      </c>
      <c r="C15" s="50"/>
      <c r="D15" s="241"/>
      <c r="E15" s="118"/>
      <c r="F15" s="101">
        <f t="shared" si="5"/>
        <v>4</v>
      </c>
      <c r="G15" s="102" t="str">
        <f t="shared" si="2"/>
        <v>-2_11_R</v>
      </c>
      <c r="H15" s="50"/>
      <c r="I15" s="110"/>
      <c r="J15" s="118"/>
      <c r="K15" s="101">
        <f t="shared" si="6"/>
        <v>8</v>
      </c>
      <c r="L15" s="102" t="str">
        <f t="shared" si="4"/>
        <v>-2_11_R</v>
      </c>
      <c r="M15" s="50"/>
      <c r="N15" s="10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5.75" customHeight="1">
      <c r="A16" s="50">
        <v>0.0</v>
      </c>
      <c r="B16" s="81" t="str">
        <f>Inventory!O16</f>
        <v>-1_11_10</v>
      </c>
      <c r="C16" s="50"/>
      <c r="D16" s="241"/>
      <c r="E16" s="118"/>
      <c r="F16" s="101">
        <f t="shared" si="5"/>
        <v>4</v>
      </c>
      <c r="G16" s="102" t="str">
        <f t="shared" si="2"/>
        <v>-1_11_10</v>
      </c>
      <c r="H16" s="50"/>
      <c r="I16" s="110"/>
      <c r="J16" s="118"/>
      <c r="K16" s="101">
        <f t="shared" si="6"/>
        <v>8</v>
      </c>
      <c r="L16" s="102" t="str">
        <f t="shared" si="4"/>
        <v>-1_11_10</v>
      </c>
      <c r="M16" s="50"/>
      <c r="N16" s="10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5.75" customHeight="1">
      <c r="A17" s="84">
        <v>0.0</v>
      </c>
      <c r="B17" s="86" t="str">
        <f>Inventory!O17</f>
        <v>-1_11_1R</v>
      </c>
      <c r="C17" s="84"/>
      <c r="D17" s="242"/>
      <c r="E17" s="118"/>
      <c r="F17" s="104">
        <f t="shared" si="5"/>
        <v>4</v>
      </c>
      <c r="G17" s="105" t="str">
        <f t="shared" si="2"/>
        <v>-1_11_1R</v>
      </c>
      <c r="H17" s="84"/>
      <c r="I17" s="125"/>
      <c r="J17" s="118"/>
      <c r="K17" s="104">
        <f t="shared" si="6"/>
        <v>8</v>
      </c>
      <c r="L17" s="105" t="str">
        <f t="shared" si="4"/>
        <v>-1_11_1R</v>
      </c>
      <c r="M17" s="84"/>
      <c r="N17" s="106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5.75" customHeight="1">
      <c r="A18" s="89">
        <f t="shared" ref="A18:A65" si="7">A2+1</f>
        <v>1</v>
      </c>
      <c r="B18" s="90" t="str">
        <f t="shared" ref="B18:B65" si="8">B2</f>
        <v>NT_11_0</v>
      </c>
      <c r="C18" s="91"/>
      <c r="D18" s="92"/>
      <c r="E18" s="118"/>
      <c r="F18" s="89">
        <f t="shared" ref="F18:F65" si="9">F2+1</f>
        <v>5</v>
      </c>
      <c r="G18" s="90" t="str">
        <f t="shared" ref="G18:G65" si="10">G2</f>
        <v>NT_11_0</v>
      </c>
      <c r="H18" s="91"/>
      <c r="I18" s="126"/>
      <c r="J18" s="118"/>
      <c r="K18" s="89">
        <f t="shared" ref="K18:K49" si="11">K2+1</f>
        <v>9</v>
      </c>
      <c r="L18" s="90" t="str">
        <f t="shared" ref="L18:L49" si="12">L2</f>
        <v>NT_11_0</v>
      </c>
      <c r="M18" s="91"/>
      <c r="N18" s="109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15.75" customHeight="1">
      <c r="A19" s="101">
        <f t="shared" si="7"/>
        <v>1</v>
      </c>
      <c r="B19" s="93" t="str">
        <f t="shared" si="8"/>
        <v>NT_11_R</v>
      </c>
      <c r="C19" s="50"/>
      <c r="D19" s="127"/>
      <c r="E19" s="118"/>
      <c r="F19" s="101">
        <f t="shared" si="9"/>
        <v>5</v>
      </c>
      <c r="G19" s="93" t="str">
        <f t="shared" si="10"/>
        <v>NT_11_R</v>
      </c>
      <c r="H19" s="50"/>
      <c r="I19" s="127"/>
      <c r="J19" s="118"/>
      <c r="K19" s="101">
        <f t="shared" si="11"/>
        <v>9</v>
      </c>
      <c r="L19" s="93" t="str">
        <f t="shared" si="12"/>
        <v>NT_11_R</v>
      </c>
      <c r="M19" s="50"/>
      <c r="N19" s="94"/>
      <c r="O19" s="113"/>
      <c r="P19" s="113"/>
      <c r="Q19" s="113"/>
      <c r="R19" s="113"/>
      <c r="S19" s="113"/>
    </row>
    <row r="20" ht="15.75" customHeight="1">
      <c r="A20" s="101">
        <f t="shared" si="7"/>
        <v>1</v>
      </c>
      <c r="B20" s="93" t="str">
        <f t="shared" si="8"/>
        <v>-6_11_0</v>
      </c>
      <c r="C20" s="50"/>
      <c r="D20" s="127"/>
      <c r="E20" s="118"/>
      <c r="F20" s="101">
        <f t="shared" si="9"/>
        <v>5</v>
      </c>
      <c r="G20" s="93" t="str">
        <f t="shared" si="10"/>
        <v>-6_11_0</v>
      </c>
      <c r="H20" s="50"/>
      <c r="I20" s="127"/>
      <c r="J20" s="118"/>
      <c r="K20" s="101">
        <f t="shared" si="11"/>
        <v>9</v>
      </c>
      <c r="L20" s="93" t="str">
        <f t="shared" si="12"/>
        <v>-6_11_0</v>
      </c>
      <c r="M20" s="50"/>
      <c r="N20" s="94"/>
      <c r="O20" s="113"/>
      <c r="P20" s="113"/>
      <c r="Q20" s="113"/>
      <c r="R20" s="113"/>
      <c r="S20" s="113"/>
    </row>
    <row r="21" ht="15.75" customHeight="1">
      <c r="A21" s="101">
        <f t="shared" si="7"/>
        <v>1</v>
      </c>
      <c r="B21" s="93" t="str">
        <f t="shared" si="8"/>
        <v>-6_11_R</v>
      </c>
      <c r="C21" s="50"/>
      <c r="D21" s="127"/>
      <c r="E21" s="118"/>
      <c r="F21" s="101">
        <f t="shared" si="9"/>
        <v>5</v>
      </c>
      <c r="G21" s="93" t="str">
        <f t="shared" si="10"/>
        <v>-6_11_R</v>
      </c>
      <c r="H21" s="50"/>
      <c r="I21" s="127"/>
      <c r="J21" s="118"/>
      <c r="K21" s="101">
        <f t="shared" si="11"/>
        <v>9</v>
      </c>
      <c r="L21" s="93" t="str">
        <f t="shared" si="12"/>
        <v>-6_11_R</v>
      </c>
      <c r="M21" s="50"/>
      <c r="N21" s="94"/>
      <c r="O21" s="113"/>
      <c r="P21" s="113"/>
      <c r="Q21" s="113"/>
      <c r="R21" s="113"/>
      <c r="S21" s="113"/>
    </row>
    <row r="22" ht="15.75" customHeight="1">
      <c r="A22" s="101">
        <f t="shared" si="7"/>
        <v>1</v>
      </c>
      <c r="B22" s="93" t="str">
        <f t="shared" si="8"/>
        <v>-5_11_20</v>
      </c>
      <c r="C22" s="50"/>
      <c r="D22" s="127"/>
      <c r="E22" s="118"/>
      <c r="F22" s="101">
        <f t="shared" si="9"/>
        <v>5</v>
      </c>
      <c r="G22" s="93" t="str">
        <f t="shared" si="10"/>
        <v>-5_11_20</v>
      </c>
      <c r="H22" s="50"/>
      <c r="I22" s="127"/>
      <c r="J22" s="118"/>
      <c r="K22" s="101">
        <f t="shared" si="11"/>
        <v>9</v>
      </c>
      <c r="L22" s="93" t="str">
        <f t="shared" si="12"/>
        <v>-5_11_20</v>
      </c>
      <c r="M22" s="50"/>
      <c r="N22" s="94"/>
      <c r="O22" s="113"/>
      <c r="P22" s="113"/>
      <c r="Q22" s="113"/>
      <c r="R22" s="113"/>
      <c r="S22" s="113"/>
    </row>
    <row r="23" ht="15.75" customHeight="1">
      <c r="A23" s="101">
        <f t="shared" si="7"/>
        <v>1</v>
      </c>
      <c r="B23" s="93" t="str">
        <f t="shared" si="8"/>
        <v>-5_11_2R</v>
      </c>
      <c r="C23" s="50"/>
      <c r="D23" s="127"/>
      <c r="E23" s="118"/>
      <c r="F23" s="101">
        <f t="shared" si="9"/>
        <v>5</v>
      </c>
      <c r="G23" s="93" t="str">
        <f t="shared" si="10"/>
        <v>-5_11_2R</v>
      </c>
      <c r="H23" s="50"/>
      <c r="I23" s="127"/>
      <c r="J23" s="118"/>
      <c r="K23" s="101">
        <f t="shared" si="11"/>
        <v>9</v>
      </c>
      <c r="L23" s="93" t="str">
        <f t="shared" si="12"/>
        <v>-5_11_2R</v>
      </c>
      <c r="M23" s="50"/>
      <c r="N23" s="94"/>
      <c r="O23" s="113"/>
      <c r="P23" s="113"/>
      <c r="Q23" s="113"/>
      <c r="R23" s="113"/>
      <c r="S23" s="113"/>
    </row>
    <row r="24" ht="15.75" customHeight="1">
      <c r="A24" s="101">
        <f t="shared" si="7"/>
        <v>1</v>
      </c>
      <c r="B24" s="93" t="str">
        <f t="shared" si="8"/>
        <v>-4_11_0</v>
      </c>
      <c r="C24" s="50"/>
      <c r="D24" s="127"/>
      <c r="E24" s="118"/>
      <c r="F24" s="101">
        <f t="shared" si="9"/>
        <v>5</v>
      </c>
      <c r="G24" s="93" t="str">
        <f t="shared" si="10"/>
        <v>-4_11_0</v>
      </c>
      <c r="H24" s="50"/>
      <c r="I24" s="127"/>
      <c r="J24" s="118"/>
      <c r="K24" s="101">
        <f t="shared" si="11"/>
        <v>9</v>
      </c>
      <c r="L24" s="93" t="str">
        <f t="shared" si="12"/>
        <v>-4_11_0</v>
      </c>
      <c r="M24" s="50"/>
      <c r="N24" s="94"/>
      <c r="O24" s="113"/>
      <c r="P24" s="113"/>
      <c r="Q24" s="113"/>
      <c r="R24" s="113"/>
      <c r="S24" s="113"/>
    </row>
    <row r="25" ht="15.75" customHeight="1">
      <c r="A25" s="101">
        <f t="shared" si="7"/>
        <v>1</v>
      </c>
      <c r="B25" s="93" t="str">
        <f t="shared" si="8"/>
        <v>-4_11_L</v>
      </c>
      <c r="C25" s="50"/>
      <c r="D25" s="127"/>
      <c r="E25" s="118"/>
      <c r="F25" s="101">
        <f t="shared" si="9"/>
        <v>5</v>
      </c>
      <c r="G25" s="93" t="str">
        <f t="shared" si="10"/>
        <v>-4_11_L</v>
      </c>
      <c r="H25" s="50"/>
      <c r="I25" s="127"/>
      <c r="K25" s="101">
        <f t="shared" si="11"/>
        <v>9</v>
      </c>
      <c r="L25" s="93" t="str">
        <f t="shared" si="12"/>
        <v>-4_11_L</v>
      </c>
      <c r="M25" s="50"/>
      <c r="N25" s="94"/>
      <c r="O25" s="113"/>
      <c r="P25" s="113"/>
      <c r="Q25" s="113"/>
      <c r="R25" s="113"/>
      <c r="S25" s="113"/>
    </row>
    <row r="26" ht="15.75" customHeight="1">
      <c r="A26" s="101">
        <f t="shared" si="7"/>
        <v>1</v>
      </c>
      <c r="B26" s="93" t="str">
        <f t="shared" si="8"/>
        <v>-4_11_R</v>
      </c>
      <c r="C26" s="50"/>
      <c r="D26" s="127"/>
      <c r="E26" s="118"/>
      <c r="F26" s="101">
        <f t="shared" si="9"/>
        <v>5</v>
      </c>
      <c r="G26" s="93" t="str">
        <f t="shared" si="10"/>
        <v>-4_11_R</v>
      </c>
      <c r="H26" s="50"/>
      <c r="I26" s="127"/>
      <c r="J26" s="118"/>
      <c r="K26" s="101">
        <f t="shared" si="11"/>
        <v>9</v>
      </c>
      <c r="L26" s="93" t="str">
        <f t="shared" si="12"/>
        <v>-4_11_R</v>
      </c>
      <c r="M26" s="50"/>
      <c r="N26" s="94"/>
      <c r="O26" s="113"/>
      <c r="P26" s="113"/>
      <c r="Q26" s="113"/>
      <c r="R26" s="113"/>
      <c r="S26" s="113"/>
    </row>
    <row r="27" ht="15.75" customHeight="1">
      <c r="A27" s="101">
        <f t="shared" si="7"/>
        <v>1</v>
      </c>
      <c r="B27" s="93" t="str">
        <f t="shared" si="8"/>
        <v>-3_11_30</v>
      </c>
      <c r="C27" s="50"/>
      <c r="D27" s="127"/>
      <c r="E27" s="118"/>
      <c r="F27" s="101">
        <f t="shared" si="9"/>
        <v>5</v>
      </c>
      <c r="G27" s="93" t="str">
        <f t="shared" si="10"/>
        <v>-3_11_30</v>
      </c>
      <c r="H27" s="50"/>
      <c r="I27" s="127"/>
      <c r="J27" s="118"/>
      <c r="K27" s="101">
        <f t="shared" si="11"/>
        <v>9</v>
      </c>
      <c r="L27" s="93" t="str">
        <f t="shared" si="12"/>
        <v>-3_11_30</v>
      </c>
      <c r="M27" s="50"/>
      <c r="N27" s="94"/>
      <c r="O27" s="113"/>
      <c r="P27" s="113"/>
      <c r="Q27" s="113"/>
      <c r="R27" s="113"/>
      <c r="S27" s="113"/>
    </row>
    <row r="28" ht="15.75" customHeight="1">
      <c r="A28" s="101">
        <f t="shared" si="7"/>
        <v>1</v>
      </c>
      <c r="B28" s="93" t="str">
        <f t="shared" si="8"/>
        <v>-3_11_3L</v>
      </c>
      <c r="C28" s="50"/>
      <c r="D28" s="127"/>
      <c r="E28" s="118"/>
      <c r="F28" s="101">
        <f t="shared" si="9"/>
        <v>5</v>
      </c>
      <c r="G28" s="93" t="str">
        <f t="shared" si="10"/>
        <v>-3_11_3L</v>
      </c>
      <c r="H28" s="50"/>
      <c r="I28" s="127"/>
      <c r="J28" s="118"/>
      <c r="K28" s="101">
        <f t="shared" si="11"/>
        <v>9</v>
      </c>
      <c r="L28" s="93" t="str">
        <f t="shared" si="12"/>
        <v>-3_11_3L</v>
      </c>
      <c r="M28" s="50"/>
      <c r="N28" s="94"/>
      <c r="O28" s="113"/>
      <c r="P28" s="113"/>
      <c r="Q28" s="113"/>
      <c r="R28" s="113"/>
      <c r="S28" s="113"/>
    </row>
    <row r="29" ht="15.75" customHeight="1">
      <c r="A29" s="101">
        <f t="shared" si="7"/>
        <v>1</v>
      </c>
      <c r="B29" s="93" t="str">
        <f t="shared" si="8"/>
        <v>-3_11_3R</v>
      </c>
      <c r="C29" s="50"/>
      <c r="D29" s="127"/>
      <c r="E29" s="118"/>
      <c r="F29" s="101">
        <f t="shared" si="9"/>
        <v>5</v>
      </c>
      <c r="G29" s="93" t="str">
        <f t="shared" si="10"/>
        <v>-3_11_3R</v>
      </c>
      <c r="H29" s="50"/>
      <c r="I29" s="127"/>
      <c r="J29" s="118"/>
      <c r="K29" s="101">
        <f t="shared" si="11"/>
        <v>9</v>
      </c>
      <c r="L29" s="93" t="str">
        <f t="shared" si="12"/>
        <v>-3_11_3R</v>
      </c>
      <c r="M29" s="50"/>
      <c r="N29" s="94"/>
      <c r="O29" s="113"/>
      <c r="P29" s="113"/>
      <c r="Q29" s="113"/>
      <c r="R29" s="113"/>
      <c r="S29" s="113"/>
    </row>
    <row r="30" ht="15.75" customHeight="1">
      <c r="A30" s="101">
        <f t="shared" si="7"/>
        <v>1</v>
      </c>
      <c r="B30" s="93" t="str">
        <f t="shared" si="8"/>
        <v>-2_11_0</v>
      </c>
      <c r="C30" s="50"/>
      <c r="D30" s="127"/>
      <c r="E30" s="118"/>
      <c r="F30" s="101">
        <f t="shared" si="9"/>
        <v>5</v>
      </c>
      <c r="G30" s="93" t="str">
        <f t="shared" si="10"/>
        <v>-2_11_0</v>
      </c>
      <c r="H30" s="50"/>
      <c r="I30" s="127"/>
      <c r="J30" s="118"/>
      <c r="K30" s="101">
        <f t="shared" si="11"/>
        <v>9</v>
      </c>
      <c r="L30" s="93" t="str">
        <f t="shared" si="12"/>
        <v>-2_11_0</v>
      </c>
      <c r="M30" s="50"/>
      <c r="N30" s="94"/>
      <c r="O30" s="113"/>
      <c r="P30" s="113"/>
      <c r="Q30" s="113"/>
      <c r="R30" s="113"/>
      <c r="S30" s="113"/>
    </row>
    <row r="31" ht="15.75" customHeight="1">
      <c r="A31" s="101">
        <f t="shared" si="7"/>
        <v>1</v>
      </c>
      <c r="B31" s="93" t="str">
        <f t="shared" si="8"/>
        <v>-2_11_R</v>
      </c>
      <c r="C31" s="50"/>
      <c r="D31" s="127"/>
      <c r="E31" s="118"/>
      <c r="F31" s="101">
        <f t="shared" si="9"/>
        <v>5</v>
      </c>
      <c r="G31" s="93" t="str">
        <f t="shared" si="10"/>
        <v>-2_11_R</v>
      </c>
      <c r="H31" s="50"/>
      <c r="I31" s="127"/>
      <c r="J31" s="118"/>
      <c r="K31" s="101">
        <f t="shared" si="11"/>
        <v>9</v>
      </c>
      <c r="L31" s="93" t="str">
        <f t="shared" si="12"/>
        <v>-2_11_R</v>
      </c>
      <c r="M31" s="50"/>
      <c r="N31" s="94"/>
      <c r="O31" s="113"/>
      <c r="P31" s="113"/>
      <c r="Q31" s="113"/>
      <c r="R31" s="113"/>
      <c r="S31" s="113"/>
    </row>
    <row r="32" ht="15.75" customHeight="1">
      <c r="A32" s="101">
        <f t="shared" si="7"/>
        <v>1</v>
      </c>
      <c r="B32" s="93" t="str">
        <f t="shared" si="8"/>
        <v>-1_11_10</v>
      </c>
      <c r="C32" s="50"/>
      <c r="D32" s="127"/>
      <c r="E32" s="118"/>
      <c r="F32" s="101">
        <f t="shared" si="9"/>
        <v>5</v>
      </c>
      <c r="G32" s="93" t="str">
        <f t="shared" si="10"/>
        <v>-1_11_10</v>
      </c>
      <c r="H32" s="50"/>
      <c r="I32" s="127"/>
      <c r="J32" s="118"/>
      <c r="K32" s="101">
        <f t="shared" si="11"/>
        <v>9</v>
      </c>
      <c r="L32" s="93" t="str">
        <f t="shared" si="12"/>
        <v>-1_11_10</v>
      </c>
      <c r="M32" s="50"/>
      <c r="N32" s="94"/>
    </row>
    <row r="33" ht="15.75" customHeight="1">
      <c r="A33" s="107">
        <f t="shared" si="7"/>
        <v>1</v>
      </c>
      <c r="B33" s="95" t="str">
        <f t="shared" si="8"/>
        <v>-1_11_1R</v>
      </c>
      <c r="C33" s="96"/>
      <c r="D33" s="128"/>
      <c r="E33" s="118"/>
      <c r="F33" s="107">
        <f t="shared" si="9"/>
        <v>5</v>
      </c>
      <c r="G33" s="95" t="str">
        <f t="shared" si="10"/>
        <v>-1_11_1R</v>
      </c>
      <c r="H33" s="96"/>
      <c r="I33" s="128"/>
      <c r="J33" s="118"/>
      <c r="K33" s="107">
        <f t="shared" si="11"/>
        <v>9</v>
      </c>
      <c r="L33" s="95" t="str">
        <f t="shared" si="12"/>
        <v>-1_11_1R</v>
      </c>
      <c r="M33" s="96"/>
      <c r="N33" s="97"/>
    </row>
    <row r="34" ht="15.75" customHeight="1">
      <c r="A34" s="98">
        <f t="shared" si="7"/>
        <v>2</v>
      </c>
      <c r="B34" s="99" t="str">
        <f t="shared" si="8"/>
        <v>NT_11_0</v>
      </c>
      <c r="C34" s="76"/>
      <c r="D34" s="100"/>
      <c r="E34" s="118"/>
      <c r="F34" s="98">
        <f t="shared" si="9"/>
        <v>6</v>
      </c>
      <c r="G34" s="99" t="str">
        <f t="shared" si="10"/>
        <v>NT_11_0</v>
      </c>
      <c r="H34" s="76"/>
      <c r="I34" s="100"/>
      <c r="J34" s="118"/>
      <c r="K34" s="98">
        <f t="shared" si="11"/>
        <v>10</v>
      </c>
      <c r="L34" s="99" t="str">
        <f t="shared" si="12"/>
        <v>NT_11_0</v>
      </c>
      <c r="M34" s="76"/>
      <c r="N34" s="108"/>
    </row>
    <row r="35" ht="15.75" customHeight="1">
      <c r="A35" s="101">
        <f t="shared" si="7"/>
        <v>2</v>
      </c>
      <c r="B35" s="102" t="str">
        <f t="shared" si="8"/>
        <v>NT_11_R</v>
      </c>
      <c r="C35" s="50"/>
      <c r="D35" s="110"/>
      <c r="E35" s="118"/>
      <c r="F35" s="101">
        <f t="shared" si="9"/>
        <v>6</v>
      </c>
      <c r="G35" s="102" t="str">
        <f t="shared" si="10"/>
        <v>NT_11_R</v>
      </c>
      <c r="H35" s="50"/>
      <c r="I35" s="110"/>
      <c r="J35" s="118"/>
      <c r="K35" s="101">
        <f t="shared" si="11"/>
        <v>10</v>
      </c>
      <c r="L35" s="102" t="str">
        <f t="shared" si="12"/>
        <v>NT_11_R</v>
      </c>
      <c r="M35" s="50"/>
      <c r="N35" s="103"/>
    </row>
    <row r="36" ht="15.75" customHeight="1">
      <c r="A36" s="101">
        <f t="shared" si="7"/>
        <v>2</v>
      </c>
      <c r="B36" s="102" t="str">
        <f t="shared" si="8"/>
        <v>-6_11_0</v>
      </c>
      <c r="C36" s="50"/>
      <c r="D36" s="110"/>
      <c r="E36" s="118"/>
      <c r="F36" s="101">
        <f t="shared" si="9"/>
        <v>6</v>
      </c>
      <c r="G36" s="102" t="str">
        <f t="shared" si="10"/>
        <v>-6_11_0</v>
      </c>
      <c r="H36" s="50"/>
      <c r="I36" s="110"/>
      <c r="J36" s="118"/>
      <c r="K36" s="101">
        <f t="shared" si="11"/>
        <v>10</v>
      </c>
      <c r="L36" s="102" t="str">
        <f t="shared" si="12"/>
        <v>-6_11_0</v>
      </c>
      <c r="M36" s="50"/>
      <c r="N36" s="103"/>
    </row>
    <row r="37" ht="15.75" customHeight="1">
      <c r="A37" s="101">
        <f t="shared" si="7"/>
        <v>2</v>
      </c>
      <c r="B37" s="102" t="str">
        <f t="shared" si="8"/>
        <v>-6_11_R</v>
      </c>
      <c r="C37" s="50"/>
      <c r="D37" s="110"/>
      <c r="E37" s="118"/>
      <c r="F37" s="101">
        <f t="shared" si="9"/>
        <v>6</v>
      </c>
      <c r="G37" s="102" t="str">
        <f t="shared" si="10"/>
        <v>-6_11_R</v>
      </c>
      <c r="H37" s="50"/>
      <c r="I37" s="110"/>
      <c r="J37" s="118"/>
      <c r="K37" s="101">
        <f t="shared" si="11"/>
        <v>10</v>
      </c>
      <c r="L37" s="102" t="str">
        <f t="shared" si="12"/>
        <v>-6_11_R</v>
      </c>
      <c r="M37" s="50"/>
      <c r="N37" s="103"/>
    </row>
    <row r="38" ht="15.75" customHeight="1">
      <c r="A38" s="101">
        <f t="shared" si="7"/>
        <v>2</v>
      </c>
      <c r="B38" s="102" t="str">
        <f t="shared" si="8"/>
        <v>-5_11_20</v>
      </c>
      <c r="C38" s="50"/>
      <c r="D38" s="110"/>
      <c r="E38" s="118"/>
      <c r="F38" s="101">
        <f t="shared" si="9"/>
        <v>6</v>
      </c>
      <c r="G38" s="102" t="str">
        <f t="shared" si="10"/>
        <v>-5_11_20</v>
      </c>
      <c r="H38" s="50"/>
      <c r="I38" s="110"/>
      <c r="J38" s="118"/>
      <c r="K38" s="101">
        <f t="shared" si="11"/>
        <v>10</v>
      </c>
      <c r="L38" s="102" t="str">
        <f t="shared" si="12"/>
        <v>-5_11_20</v>
      </c>
      <c r="M38" s="50"/>
      <c r="N38" s="103"/>
    </row>
    <row r="39" ht="15.75" customHeight="1">
      <c r="A39" s="101">
        <f t="shared" si="7"/>
        <v>2</v>
      </c>
      <c r="B39" s="102" t="str">
        <f t="shared" si="8"/>
        <v>-5_11_2R</v>
      </c>
      <c r="C39" s="50"/>
      <c r="D39" s="110"/>
      <c r="E39" s="118"/>
      <c r="F39" s="101">
        <f t="shared" si="9"/>
        <v>6</v>
      </c>
      <c r="G39" s="102" t="str">
        <f t="shared" si="10"/>
        <v>-5_11_2R</v>
      </c>
      <c r="H39" s="50"/>
      <c r="I39" s="110"/>
      <c r="J39" s="118"/>
      <c r="K39" s="101">
        <f t="shared" si="11"/>
        <v>10</v>
      </c>
      <c r="L39" s="102" t="str">
        <f t="shared" si="12"/>
        <v>-5_11_2R</v>
      </c>
      <c r="M39" s="50"/>
      <c r="N39" s="103"/>
    </row>
    <row r="40" ht="15.75" customHeight="1">
      <c r="A40" s="101">
        <f t="shared" si="7"/>
        <v>2</v>
      </c>
      <c r="B40" s="102" t="str">
        <f t="shared" si="8"/>
        <v>-4_11_0</v>
      </c>
      <c r="C40" s="50"/>
      <c r="D40" s="110"/>
      <c r="E40" s="118"/>
      <c r="F40" s="101">
        <f t="shared" si="9"/>
        <v>6</v>
      </c>
      <c r="G40" s="102" t="str">
        <f t="shared" si="10"/>
        <v>-4_11_0</v>
      </c>
      <c r="H40" s="50"/>
      <c r="I40" s="110"/>
      <c r="J40" s="118"/>
      <c r="K40" s="101">
        <f t="shared" si="11"/>
        <v>10</v>
      </c>
      <c r="L40" s="102" t="str">
        <f t="shared" si="12"/>
        <v>-4_11_0</v>
      </c>
      <c r="M40" s="50"/>
      <c r="N40" s="103"/>
    </row>
    <row r="41" ht="15.75" customHeight="1">
      <c r="A41" s="101">
        <f t="shared" si="7"/>
        <v>2</v>
      </c>
      <c r="B41" s="102" t="str">
        <f t="shared" si="8"/>
        <v>-4_11_L</v>
      </c>
      <c r="C41" s="50"/>
      <c r="D41" s="110"/>
      <c r="E41" s="118"/>
      <c r="F41" s="101">
        <f t="shared" si="9"/>
        <v>6</v>
      </c>
      <c r="G41" s="102" t="str">
        <f t="shared" si="10"/>
        <v>-4_11_L</v>
      </c>
      <c r="H41" s="50"/>
      <c r="I41" s="110"/>
      <c r="J41" s="118"/>
      <c r="K41" s="101">
        <f t="shared" si="11"/>
        <v>10</v>
      </c>
      <c r="L41" s="102" t="str">
        <f t="shared" si="12"/>
        <v>-4_11_L</v>
      </c>
      <c r="M41" s="50"/>
      <c r="N41" s="103"/>
    </row>
    <row r="42" ht="15.75" customHeight="1">
      <c r="A42" s="101">
        <f t="shared" si="7"/>
        <v>2</v>
      </c>
      <c r="B42" s="102" t="str">
        <f t="shared" si="8"/>
        <v>-4_11_R</v>
      </c>
      <c r="C42" s="50"/>
      <c r="D42" s="110"/>
      <c r="E42" s="118"/>
      <c r="F42" s="101">
        <f t="shared" si="9"/>
        <v>6</v>
      </c>
      <c r="G42" s="102" t="str">
        <f t="shared" si="10"/>
        <v>-4_11_R</v>
      </c>
      <c r="H42" s="50"/>
      <c r="I42" s="110"/>
      <c r="J42" s="118"/>
      <c r="K42" s="101">
        <f t="shared" si="11"/>
        <v>10</v>
      </c>
      <c r="L42" s="102" t="str">
        <f t="shared" si="12"/>
        <v>-4_11_R</v>
      </c>
      <c r="M42" s="50"/>
      <c r="N42" s="103"/>
    </row>
    <row r="43" ht="15.75" customHeight="1">
      <c r="A43" s="101">
        <f t="shared" si="7"/>
        <v>2</v>
      </c>
      <c r="B43" s="102" t="str">
        <f t="shared" si="8"/>
        <v>-3_11_30</v>
      </c>
      <c r="C43" s="50"/>
      <c r="D43" s="110"/>
      <c r="E43" s="118"/>
      <c r="F43" s="101">
        <f t="shared" si="9"/>
        <v>6</v>
      </c>
      <c r="G43" s="102" t="str">
        <f t="shared" si="10"/>
        <v>-3_11_30</v>
      </c>
      <c r="H43" s="50"/>
      <c r="I43" s="110"/>
      <c r="J43" s="118"/>
      <c r="K43" s="101">
        <f t="shared" si="11"/>
        <v>10</v>
      </c>
      <c r="L43" s="102" t="str">
        <f t="shared" si="12"/>
        <v>-3_11_30</v>
      </c>
      <c r="M43" s="50"/>
      <c r="N43" s="103"/>
    </row>
    <row r="44" ht="15.75" customHeight="1">
      <c r="A44" s="101">
        <f t="shared" si="7"/>
        <v>2</v>
      </c>
      <c r="B44" s="102" t="str">
        <f t="shared" si="8"/>
        <v>-3_11_3L</v>
      </c>
      <c r="C44" s="50"/>
      <c r="D44" s="110"/>
      <c r="E44" s="118"/>
      <c r="F44" s="101">
        <f t="shared" si="9"/>
        <v>6</v>
      </c>
      <c r="G44" s="102" t="str">
        <f t="shared" si="10"/>
        <v>-3_11_3L</v>
      </c>
      <c r="H44" s="50"/>
      <c r="I44" s="110"/>
      <c r="J44" s="118"/>
      <c r="K44" s="101">
        <f t="shared" si="11"/>
        <v>10</v>
      </c>
      <c r="L44" s="102" t="str">
        <f t="shared" si="12"/>
        <v>-3_11_3L</v>
      </c>
      <c r="M44" s="50"/>
      <c r="N44" s="103"/>
    </row>
    <row r="45" ht="15.75" customHeight="1">
      <c r="A45" s="101">
        <f t="shared" si="7"/>
        <v>2</v>
      </c>
      <c r="B45" s="102" t="str">
        <f t="shared" si="8"/>
        <v>-3_11_3R</v>
      </c>
      <c r="C45" s="50"/>
      <c r="D45" s="110"/>
      <c r="E45" s="118"/>
      <c r="F45" s="101">
        <f t="shared" si="9"/>
        <v>6</v>
      </c>
      <c r="G45" s="102" t="str">
        <f t="shared" si="10"/>
        <v>-3_11_3R</v>
      </c>
      <c r="H45" s="50"/>
      <c r="I45" s="110"/>
      <c r="J45" s="118"/>
      <c r="K45" s="101">
        <f t="shared" si="11"/>
        <v>10</v>
      </c>
      <c r="L45" s="102" t="str">
        <f t="shared" si="12"/>
        <v>-3_11_3R</v>
      </c>
      <c r="M45" s="50"/>
      <c r="N45" s="103"/>
    </row>
    <row r="46" ht="15.75" customHeight="1">
      <c r="A46" s="101">
        <f t="shared" si="7"/>
        <v>2</v>
      </c>
      <c r="B46" s="102" t="str">
        <f t="shared" si="8"/>
        <v>-2_11_0</v>
      </c>
      <c r="C46" s="50"/>
      <c r="D46" s="110"/>
      <c r="E46" s="118"/>
      <c r="F46" s="101">
        <f t="shared" si="9"/>
        <v>6</v>
      </c>
      <c r="G46" s="102" t="str">
        <f t="shared" si="10"/>
        <v>-2_11_0</v>
      </c>
      <c r="H46" s="50"/>
      <c r="I46" s="110"/>
      <c r="J46" s="118"/>
      <c r="K46" s="101">
        <f t="shared" si="11"/>
        <v>10</v>
      </c>
      <c r="L46" s="102" t="str">
        <f t="shared" si="12"/>
        <v>-2_11_0</v>
      </c>
      <c r="M46" s="50"/>
      <c r="N46" s="103"/>
    </row>
    <row r="47" ht="15.75" customHeight="1">
      <c r="A47" s="101">
        <f t="shared" si="7"/>
        <v>2</v>
      </c>
      <c r="B47" s="102" t="str">
        <f t="shared" si="8"/>
        <v>-2_11_R</v>
      </c>
      <c r="C47" s="50"/>
      <c r="D47" s="110"/>
      <c r="E47" s="118"/>
      <c r="F47" s="101">
        <f t="shared" si="9"/>
        <v>6</v>
      </c>
      <c r="G47" s="102" t="str">
        <f t="shared" si="10"/>
        <v>-2_11_R</v>
      </c>
      <c r="H47" s="50"/>
      <c r="I47" s="110"/>
      <c r="J47" s="118"/>
      <c r="K47" s="101">
        <f t="shared" si="11"/>
        <v>10</v>
      </c>
      <c r="L47" s="102" t="str">
        <f t="shared" si="12"/>
        <v>-2_11_R</v>
      </c>
      <c r="M47" s="50"/>
      <c r="N47" s="103"/>
    </row>
    <row r="48" ht="15.75" customHeight="1">
      <c r="A48" s="101">
        <f t="shared" si="7"/>
        <v>2</v>
      </c>
      <c r="B48" s="102" t="str">
        <f t="shared" si="8"/>
        <v>-1_11_10</v>
      </c>
      <c r="C48" s="50"/>
      <c r="D48" s="110"/>
      <c r="E48" s="118"/>
      <c r="F48" s="101">
        <f t="shared" si="9"/>
        <v>6</v>
      </c>
      <c r="G48" s="102" t="str">
        <f t="shared" si="10"/>
        <v>-1_11_10</v>
      </c>
      <c r="H48" s="50"/>
      <c r="I48" s="110"/>
      <c r="J48" s="118"/>
      <c r="K48" s="101">
        <f t="shared" si="11"/>
        <v>10</v>
      </c>
      <c r="L48" s="102" t="str">
        <f t="shared" si="12"/>
        <v>-1_11_10</v>
      </c>
      <c r="M48" s="50"/>
      <c r="N48" s="103"/>
    </row>
    <row r="49" ht="15.75" customHeight="1">
      <c r="A49" s="104">
        <f t="shared" si="7"/>
        <v>2</v>
      </c>
      <c r="B49" s="105" t="str">
        <f t="shared" si="8"/>
        <v>-1_11_1R</v>
      </c>
      <c r="C49" s="84"/>
      <c r="D49" s="125"/>
      <c r="E49" s="118"/>
      <c r="F49" s="104">
        <f t="shared" si="9"/>
        <v>6</v>
      </c>
      <c r="G49" s="105" t="str">
        <f t="shared" si="10"/>
        <v>-1_11_1R</v>
      </c>
      <c r="H49" s="84"/>
      <c r="I49" s="125"/>
      <c r="J49" s="118"/>
      <c r="K49" s="104">
        <f t="shared" si="11"/>
        <v>10</v>
      </c>
      <c r="L49" s="105" t="str">
        <f t="shared" si="12"/>
        <v>-1_11_1R</v>
      </c>
      <c r="M49" s="84"/>
      <c r="N49" s="106"/>
    </row>
    <row r="50" ht="15.75" customHeight="1">
      <c r="A50" s="89">
        <f t="shared" si="7"/>
        <v>3</v>
      </c>
      <c r="B50" s="90" t="str">
        <f t="shared" si="8"/>
        <v>NT_11_0</v>
      </c>
      <c r="C50" s="91"/>
      <c r="D50" s="92"/>
      <c r="E50" s="118"/>
      <c r="F50" s="89">
        <f t="shared" si="9"/>
        <v>7</v>
      </c>
      <c r="G50" s="90" t="str">
        <f t="shared" si="10"/>
        <v>NT_11_0</v>
      </c>
      <c r="H50" s="91"/>
      <c r="I50" s="126"/>
      <c r="J50" s="118"/>
    </row>
    <row r="51" ht="15.75" customHeight="1">
      <c r="A51" s="101">
        <f t="shared" si="7"/>
        <v>3</v>
      </c>
      <c r="B51" s="93" t="str">
        <f t="shared" si="8"/>
        <v>NT_11_R</v>
      </c>
      <c r="C51" s="50"/>
      <c r="D51" s="127"/>
      <c r="E51" s="118"/>
      <c r="F51" s="101">
        <f t="shared" si="9"/>
        <v>7</v>
      </c>
      <c r="G51" s="93" t="str">
        <f t="shared" si="10"/>
        <v>NT_11_R</v>
      </c>
      <c r="H51" s="50"/>
      <c r="I51" s="127"/>
      <c r="J51" s="118"/>
    </row>
    <row r="52" ht="15.75" customHeight="1">
      <c r="A52" s="101">
        <f t="shared" si="7"/>
        <v>3</v>
      </c>
      <c r="B52" s="93" t="str">
        <f t="shared" si="8"/>
        <v>-6_11_0</v>
      </c>
      <c r="C52" s="50"/>
      <c r="D52" s="127"/>
      <c r="E52" s="118"/>
      <c r="F52" s="101">
        <f t="shared" si="9"/>
        <v>7</v>
      </c>
      <c r="G52" s="93" t="str">
        <f t="shared" si="10"/>
        <v>-6_11_0</v>
      </c>
      <c r="H52" s="50"/>
      <c r="I52" s="127"/>
      <c r="J52" s="118"/>
    </row>
    <row r="53" ht="15.75" customHeight="1">
      <c r="A53" s="101">
        <f t="shared" si="7"/>
        <v>3</v>
      </c>
      <c r="B53" s="93" t="str">
        <f t="shared" si="8"/>
        <v>-6_11_R</v>
      </c>
      <c r="C53" s="50"/>
      <c r="D53" s="127"/>
      <c r="E53" s="118"/>
      <c r="F53" s="101">
        <f t="shared" si="9"/>
        <v>7</v>
      </c>
      <c r="G53" s="93" t="str">
        <f t="shared" si="10"/>
        <v>-6_11_R</v>
      </c>
      <c r="H53" s="50"/>
      <c r="I53" s="127"/>
      <c r="J53" s="118"/>
    </row>
    <row r="54" ht="15.75" customHeight="1">
      <c r="A54" s="101">
        <f t="shared" si="7"/>
        <v>3</v>
      </c>
      <c r="B54" s="93" t="str">
        <f t="shared" si="8"/>
        <v>-5_11_20</v>
      </c>
      <c r="C54" s="50"/>
      <c r="D54" s="127"/>
      <c r="E54" s="118"/>
      <c r="F54" s="101">
        <f t="shared" si="9"/>
        <v>7</v>
      </c>
      <c r="G54" s="93" t="str">
        <f t="shared" si="10"/>
        <v>-5_11_20</v>
      </c>
      <c r="H54" s="50"/>
      <c r="I54" s="127"/>
      <c r="J54" s="118"/>
    </row>
    <row r="55" ht="15.75" customHeight="1">
      <c r="A55" s="101">
        <f t="shared" si="7"/>
        <v>3</v>
      </c>
      <c r="B55" s="93" t="str">
        <f t="shared" si="8"/>
        <v>-5_11_2R</v>
      </c>
      <c r="C55" s="50"/>
      <c r="D55" s="127"/>
      <c r="E55" s="118"/>
      <c r="F55" s="101">
        <f t="shared" si="9"/>
        <v>7</v>
      </c>
      <c r="G55" s="93" t="str">
        <f t="shared" si="10"/>
        <v>-5_11_2R</v>
      </c>
      <c r="H55" s="50"/>
      <c r="I55" s="127"/>
      <c r="J55" s="118"/>
    </row>
    <row r="56" ht="15.75" customHeight="1">
      <c r="A56" s="101">
        <f t="shared" si="7"/>
        <v>3</v>
      </c>
      <c r="B56" s="93" t="str">
        <f t="shared" si="8"/>
        <v>-4_11_0</v>
      </c>
      <c r="C56" s="50"/>
      <c r="D56" s="127"/>
      <c r="E56" s="118"/>
      <c r="F56" s="101">
        <f t="shared" si="9"/>
        <v>7</v>
      </c>
      <c r="G56" s="93" t="str">
        <f t="shared" si="10"/>
        <v>-4_11_0</v>
      </c>
      <c r="H56" s="50"/>
      <c r="I56" s="127"/>
      <c r="J56" s="118"/>
    </row>
    <row r="57" ht="15.75" customHeight="1">
      <c r="A57" s="101">
        <f t="shared" si="7"/>
        <v>3</v>
      </c>
      <c r="B57" s="93" t="str">
        <f t="shared" si="8"/>
        <v>-4_11_L</v>
      </c>
      <c r="C57" s="50"/>
      <c r="D57" s="127"/>
      <c r="E57" s="118"/>
      <c r="F57" s="101">
        <f t="shared" si="9"/>
        <v>7</v>
      </c>
      <c r="G57" s="93" t="str">
        <f t="shared" si="10"/>
        <v>-4_11_L</v>
      </c>
      <c r="H57" s="50"/>
      <c r="I57" s="127"/>
      <c r="J57" s="118"/>
    </row>
    <row r="58" ht="15.75" customHeight="1">
      <c r="A58" s="101">
        <f t="shared" si="7"/>
        <v>3</v>
      </c>
      <c r="B58" s="93" t="str">
        <f t="shared" si="8"/>
        <v>-4_11_R</v>
      </c>
      <c r="C58" s="50"/>
      <c r="D58" s="127"/>
      <c r="E58" s="118"/>
      <c r="F58" s="101">
        <f t="shared" si="9"/>
        <v>7</v>
      </c>
      <c r="G58" s="93" t="str">
        <f t="shared" si="10"/>
        <v>-4_11_R</v>
      </c>
      <c r="H58" s="50"/>
      <c r="I58" s="127"/>
      <c r="J58" s="118"/>
    </row>
    <row r="59" ht="15.75" customHeight="1">
      <c r="A59" s="101">
        <f t="shared" si="7"/>
        <v>3</v>
      </c>
      <c r="B59" s="93" t="str">
        <f t="shared" si="8"/>
        <v>-3_11_30</v>
      </c>
      <c r="C59" s="50"/>
      <c r="D59" s="127"/>
      <c r="E59" s="118"/>
      <c r="F59" s="101">
        <f t="shared" si="9"/>
        <v>7</v>
      </c>
      <c r="G59" s="93" t="str">
        <f t="shared" si="10"/>
        <v>-3_11_30</v>
      </c>
      <c r="H59" s="50"/>
      <c r="I59" s="127"/>
      <c r="J59" s="118"/>
    </row>
    <row r="60" ht="15.75" customHeight="1">
      <c r="A60" s="101">
        <f t="shared" si="7"/>
        <v>3</v>
      </c>
      <c r="B60" s="93" t="str">
        <f t="shared" si="8"/>
        <v>-3_11_3L</v>
      </c>
      <c r="C60" s="50"/>
      <c r="D60" s="127"/>
      <c r="E60" s="118"/>
      <c r="F60" s="101">
        <f t="shared" si="9"/>
        <v>7</v>
      </c>
      <c r="G60" s="93" t="str">
        <f t="shared" si="10"/>
        <v>-3_11_3L</v>
      </c>
      <c r="H60" s="50"/>
      <c r="I60" s="127"/>
      <c r="J60" s="118"/>
    </row>
    <row r="61" ht="15.75" customHeight="1">
      <c r="A61" s="101">
        <f t="shared" si="7"/>
        <v>3</v>
      </c>
      <c r="B61" s="93" t="str">
        <f t="shared" si="8"/>
        <v>-3_11_3R</v>
      </c>
      <c r="C61" s="50"/>
      <c r="D61" s="127"/>
      <c r="E61" s="118"/>
      <c r="F61" s="101">
        <f t="shared" si="9"/>
        <v>7</v>
      </c>
      <c r="G61" s="93" t="str">
        <f t="shared" si="10"/>
        <v>-3_11_3R</v>
      </c>
      <c r="H61" s="50"/>
      <c r="I61" s="127"/>
      <c r="J61" s="118"/>
    </row>
    <row r="62" ht="15.75" customHeight="1">
      <c r="A62" s="101">
        <f t="shared" si="7"/>
        <v>3</v>
      </c>
      <c r="B62" s="93" t="str">
        <f t="shared" si="8"/>
        <v>-2_11_0</v>
      </c>
      <c r="C62" s="50"/>
      <c r="D62" s="127"/>
      <c r="E62" s="118"/>
      <c r="F62" s="101">
        <f t="shared" si="9"/>
        <v>7</v>
      </c>
      <c r="G62" s="93" t="str">
        <f t="shared" si="10"/>
        <v>-2_11_0</v>
      </c>
      <c r="H62" s="50"/>
      <c r="I62" s="127"/>
      <c r="J62" s="118"/>
    </row>
    <row r="63" ht="15.75" customHeight="1">
      <c r="A63" s="101">
        <f t="shared" si="7"/>
        <v>3</v>
      </c>
      <c r="B63" s="93" t="str">
        <f t="shared" si="8"/>
        <v>-2_11_R</v>
      </c>
      <c r="C63" s="50"/>
      <c r="D63" s="127"/>
      <c r="E63" s="118"/>
      <c r="F63" s="101">
        <f t="shared" si="9"/>
        <v>7</v>
      </c>
      <c r="G63" s="93" t="str">
        <f t="shared" si="10"/>
        <v>-2_11_R</v>
      </c>
      <c r="H63" s="50"/>
      <c r="I63" s="127"/>
      <c r="J63" s="118"/>
    </row>
    <row r="64" ht="15.75" customHeight="1">
      <c r="A64" s="101">
        <f t="shared" si="7"/>
        <v>3</v>
      </c>
      <c r="B64" s="93" t="str">
        <f t="shared" si="8"/>
        <v>-1_11_10</v>
      </c>
      <c r="C64" s="50"/>
      <c r="D64" s="127"/>
      <c r="E64" s="118"/>
      <c r="F64" s="101">
        <f t="shared" si="9"/>
        <v>7</v>
      </c>
      <c r="G64" s="93" t="str">
        <f t="shared" si="10"/>
        <v>-1_11_10</v>
      </c>
      <c r="H64" s="50"/>
      <c r="I64" s="127"/>
      <c r="J64" s="118"/>
    </row>
    <row r="65" ht="15.75" customHeight="1">
      <c r="A65" s="107">
        <f t="shared" si="7"/>
        <v>3</v>
      </c>
      <c r="B65" s="95" t="str">
        <f t="shared" si="8"/>
        <v>-1_11_1R</v>
      </c>
      <c r="C65" s="96"/>
      <c r="D65" s="128"/>
      <c r="E65" s="118"/>
      <c r="F65" s="107">
        <f t="shared" si="9"/>
        <v>7</v>
      </c>
      <c r="G65" s="95" t="str">
        <f t="shared" si="10"/>
        <v>-1_11_1R</v>
      </c>
      <c r="H65" s="96"/>
      <c r="I65" s="128"/>
      <c r="J65" s="118"/>
    </row>
    <row r="66" ht="15.75" customHeight="1">
      <c r="J66" s="118"/>
    </row>
    <row r="67" ht="15.75" customHeight="1">
      <c r="J67" s="118"/>
    </row>
    <row r="68" ht="15.75" customHeight="1">
      <c r="J68" s="118"/>
    </row>
    <row r="69" ht="15.75" customHeight="1">
      <c r="J69" s="118"/>
    </row>
    <row r="70" ht="15.75" customHeight="1">
      <c r="J70" s="118"/>
    </row>
    <row r="71" ht="15.75" customHeight="1">
      <c r="J71" s="118"/>
    </row>
    <row r="72" ht="15.75" customHeight="1">
      <c r="J72" s="118"/>
    </row>
    <row r="73" ht="15.75" customHeight="1">
      <c r="J73" s="118"/>
    </row>
    <row r="74" ht="15.75" customHeight="1">
      <c r="J74" s="118"/>
    </row>
    <row r="75" ht="15.75" customHeight="1">
      <c r="J75" s="118"/>
    </row>
    <row r="76" ht="15.75" customHeight="1">
      <c r="J76" s="118"/>
    </row>
    <row r="77" ht="15.75" customHeight="1">
      <c r="J77" s="118"/>
    </row>
    <row r="78" ht="15.75" customHeight="1">
      <c r="J78" s="118"/>
    </row>
    <row r="79" ht="15.75" customHeight="1">
      <c r="J79" s="118"/>
    </row>
    <row r="80" ht="15.75" customHeight="1">
      <c r="J80" s="118"/>
    </row>
    <row r="81" ht="15.75" customHeight="1">
      <c r="J81" s="118"/>
    </row>
    <row r="82" ht="15.75" customHeight="1">
      <c r="J82" s="118"/>
    </row>
    <row r="83" ht="15.75" customHeight="1">
      <c r="J83" s="118"/>
    </row>
    <row r="84" ht="15.75" customHeight="1">
      <c r="J84" s="118"/>
    </row>
    <row r="85" ht="15.75" customHeight="1">
      <c r="J85" s="118"/>
    </row>
    <row r="86" ht="15.75" customHeight="1">
      <c r="J86" s="118"/>
    </row>
    <row r="87" ht="15.75" customHeight="1">
      <c r="J87" s="118"/>
    </row>
    <row r="88" ht="15.75" customHeight="1">
      <c r="J88" s="118"/>
    </row>
    <row r="89" ht="15.75" customHeight="1">
      <c r="J89" s="118"/>
    </row>
    <row r="90" ht="15.75" customHeight="1">
      <c r="J90" s="118"/>
    </row>
    <row r="91" ht="15.75" customHeight="1">
      <c r="J91" s="118"/>
    </row>
    <row r="92" ht="15.75" customHeight="1">
      <c r="J92" s="118"/>
    </row>
    <row r="93" ht="15.75" customHeight="1">
      <c r="J93" s="118"/>
    </row>
    <row r="94" ht="15.75" customHeight="1">
      <c r="J94" s="118"/>
    </row>
    <row r="95" ht="15.75" customHeight="1">
      <c r="J95" s="118"/>
    </row>
    <row r="96" ht="15.75" customHeight="1">
      <c r="J96" s="118"/>
    </row>
    <row r="97" ht="15.75" customHeight="1">
      <c r="J97" s="118"/>
    </row>
    <row r="98" ht="15.75" customHeight="1">
      <c r="J98" s="118"/>
    </row>
    <row r="99" ht="15.75" customHeight="1">
      <c r="J99" s="118"/>
    </row>
    <row r="100" ht="15.75" customHeight="1">
      <c r="J100" s="118"/>
    </row>
    <row r="101" ht="15.75" customHeight="1">
      <c r="J101" s="118"/>
    </row>
    <row r="102" ht="15.75" customHeight="1">
      <c r="J102" s="118"/>
    </row>
    <row r="103" ht="15.75" customHeight="1">
      <c r="J103" s="118"/>
    </row>
    <row r="104" ht="15.75" customHeight="1">
      <c r="J104" s="118"/>
    </row>
    <row r="105" ht="15.75" customHeight="1">
      <c r="J105" s="118"/>
    </row>
    <row r="106" ht="15.75" customHeight="1">
      <c r="J106" s="118"/>
    </row>
    <row r="107" ht="15.75" customHeight="1">
      <c r="J107" s="118"/>
    </row>
    <row r="108" ht="15.75" customHeight="1">
      <c r="J108" s="118"/>
    </row>
    <row r="109" ht="15.75" customHeight="1">
      <c r="J109" s="118"/>
    </row>
    <row r="110" ht="15.75" customHeight="1">
      <c r="J110" s="118"/>
    </row>
    <row r="111" ht="15.75" customHeight="1">
      <c r="F111" s="119"/>
    </row>
    <row r="112" ht="15.75" customHeight="1">
      <c r="F112" s="119"/>
    </row>
    <row r="113" ht="15.75" customHeight="1">
      <c r="F113" s="119"/>
    </row>
    <row r="114" ht="15.75" customHeight="1">
      <c r="F114" s="119"/>
    </row>
    <row r="115" ht="15.75" customHeight="1">
      <c r="F115" s="119"/>
    </row>
    <row r="116" ht="15.75" customHeight="1">
      <c r="F116" s="119"/>
    </row>
    <row r="117" ht="15.75" customHeight="1">
      <c r="F117" s="119"/>
    </row>
    <row r="118" ht="15.75" customHeight="1">
      <c r="F118" s="119"/>
    </row>
    <row r="119" ht="15.75" customHeight="1">
      <c r="F119" s="119"/>
    </row>
    <row r="120" ht="15.75" customHeight="1">
      <c r="F120" s="119"/>
    </row>
    <row r="121" ht="15.75" customHeight="1">
      <c r="F121" s="119"/>
    </row>
    <row r="122" ht="15.75" customHeight="1">
      <c r="F122" s="119"/>
    </row>
    <row r="123" ht="15.75" customHeight="1">
      <c r="F123" s="119"/>
    </row>
    <row r="124" ht="15.75" customHeight="1">
      <c r="F124" s="119"/>
    </row>
    <row r="125" ht="15.75" customHeight="1">
      <c r="F125" s="119"/>
    </row>
    <row r="126" ht="15.75" customHeight="1">
      <c r="F126" s="119"/>
    </row>
    <row r="127" ht="15.75" customHeight="1">
      <c r="F127" s="119"/>
    </row>
    <row r="128" ht="15.75" customHeight="1">
      <c r="F128" s="119"/>
    </row>
    <row r="129" ht="15.75" customHeight="1">
      <c r="F129" s="119"/>
    </row>
    <row r="130" ht="15.75" customHeight="1">
      <c r="F130" s="119"/>
    </row>
    <row r="131" ht="15.75" customHeight="1">
      <c r="F131" s="119"/>
    </row>
    <row r="132" ht="15.75" customHeight="1">
      <c r="F132" s="119"/>
    </row>
    <row r="133" ht="15.75" customHeight="1">
      <c r="F133" s="119"/>
    </row>
    <row r="134" ht="15.75" customHeight="1">
      <c r="F134" s="119"/>
    </row>
    <row r="135" ht="15.75" customHeight="1">
      <c r="F135" s="119"/>
    </row>
    <row r="136" ht="15.75" customHeight="1">
      <c r="F136" s="119"/>
    </row>
    <row r="137" ht="15.75" customHeight="1">
      <c r="F137" s="119"/>
    </row>
    <row r="138" ht="15.75" customHeight="1">
      <c r="F138" s="119"/>
    </row>
    <row r="139" ht="15.75" customHeight="1">
      <c r="F139" s="119"/>
    </row>
    <row r="140" ht="15.75" customHeight="1">
      <c r="F140" s="119"/>
    </row>
    <row r="141" ht="15.75" customHeight="1">
      <c r="F141" s="119"/>
    </row>
    <row r="142" ht="15.75" customHeight="1">
      <c r="F142" s="119"/>
    </row>
    <row r="143" ht="15.75" customHeight="1">
      <c r="F143" s="119"/>
    </row>
    <row r="144" ht="15.75" customHeight="1">
      <c r="F144" s="119"/>
    </row>
    <row r="145" ht="15.75" customHeight="1">
      <c r="F145" s="119"/>
    </row>
    <row r="146" ht="15.75" customHeight="1">
      <c r="F146" s="119"/>
    </row>
    <row r="147" ht="15.75" customHeight="1">
      <c r="F147" s="119"/>
    </row>
    <row r="148" ht="15.75" customHeight="1">
      <c r="F148" s="119"/>
    </row>
    <row r="149" ht="15.75" customHeight="1">
      <c r="F149" s="119"/>
    </row>
    <row r="150" ht="15.75" customHeight="1">
      <c r="F150" s="119"/>
    </row>
    <row r="151" ht="15.75" customHeight="1">
      <c r="F151" s="119"/>
    </row>
    <row r="152" ht="15.75" customHeight="1">
      <c r="F152" s="119"/>
    </row>
    <row r="153" ht="15.75" customHeight="1">
      <c r="F153" s="119"/>
    </row>
    <row r="154" ht="15.75" customHeight="1">
      <c r="F154" s="119"/>
    </row>
    <row r="155" ht="15.75" customHeight="1">
      <c r="F155" s="119"/>
    </row>
    <row r="156" ht="15.75" customHeight="1">
      <c r="F156" s="119"/>
    </row>
    <row r="157" ht="15.75" customHeight="1">
      <c r="F157" s="119"/>
    </row>
    <row r="158" ht="15.75" customHeight="1">
      <c r="F158" s="119"/>
    </row>
    <row r="159" ht="15.75" customHeight="1">
      <c r="F159" s="119"/>
    </row>
    <row r="160" ht="15.75" customHeight="1">
      <c r="F160" s="119"/>
    </row>
    <row r="161" ht="15.75" customHeight="1">
      <c r="F161" s="119"/>
    </row>
    <row r="162" ht="15.75" customHeight="1">
      <c r="F162" s="119"/>
    </row>
    <row r="163" ht="15.75" customHeight="1">
      <c r="F163" s="119"/>
    </row>
    <row r="164" ht="15.75" customHeight="1">
      <c r="F164" s="119"/>
    </row>
    <row r="165" ht="15.75" customHeight="1">
      <c r="F165" s="119"/>
    </row>
    <row r="166" ht="15.75" customHeight="1">
      <c r="F166" s="119"/>
    </row>
    <row r="167" ht="15.75" customHeight="1">
      <c r="F167" s="119"/>
    </row>
    <row r="168" ht="15.75" customHeight="1">
      <c r="F168" s="119"/>
    </row>
    <row r="169" ht="15.75" customHeight="1">
      <c r="F169" s="119"/>
    </row>
    <row r="170" ht="15.75" customHeight="1">
      <c r="F170" s="119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</sheetData>
  <conditionalFormatting sqref="A1:D65 F1:I65 K1:N49 A171:D493">
    <cfRule type="expression" dxfId="0" priority="1">
      <formula>SEARCH("-4_",$B:$B)</formula>
    </cfRule>
  </conditionalFormatting>
  <conditionalFormatting sqref="A1:D65 F1:I65 K1:N49 A171:D929">
    <cfRule type="expression" dxfId="1" priority="2">
      <formula>SEARCH("-2_",$B:$B)</formula>
    </cfRule>
  </conditionalFormatting>
  <conditionalFormatting sqref="A1:D65 F1:I65 K1:N49 A171:D493">
    <cfRule type="expression" dxfId="0" priority="3">
      <formula>SEARCH("-6_",$B:$B)</formula>
    </cfRule>
  </conditionalFormatting>
  <conditionalFormatting sqref="E6">
    <cfRule type="notContainsBlanks" dxfId="2" priority="4">
      <formula>LEN(TRIM(E6))&gt;0</formula>
    </cfRule>
  </conditionalFormatting>
  <printOptions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</v>
      </c>
      <c r="B1" s="3"/>
      <c r="C1" s="3"/>
      <c r="D1" s="3"/>
      <c r="E1" s="3"/>
    </row>
    <row r="2" ht="15.75" customHeight="1">
      <c r="A2" s="3" t="s">
        <v>10</v>
      </c>
      <c r="B2" s="3"/>
      <c r="C2" s="3"/>
      <c r="D2" s="3"/>
      <c r="E2" s="3"/>
    </row>
    <row r="3" ht="15.75" customHeight="1">
      <c r="A3" s="2" t="s">
        <v>11</v>
      </c>
      <c r="B3" s="6"/>
      <c r="C3" s="6"/>
      <c r="D3" s="3"/>
      <c r="E3" s="3"/>
    </row>
    <row r="4" ht="15.75" customHeight="1">
      <c r="A4" s="8" t="s">
        <v>14</v>
      </c>
      <c r="B4" s="10"/>
      <c r="C4" s="10"/>
      <c r="D4" s="10"/>
      <c r="E4" s="3"/>
    </row>
    <row r="5" ht="15.75" customHeight="1">
      <c r="A5" s="12" t="s">
        <v>18</v>
      </c>
      <c r="B5" s="14"/>
      <c r="C5" s="14"/>
      <c r="D5" s="3"/>
      <c r="E5" s="3"/>
    </row>
    <row r="6" ht="15.75" customHeight="1">
      <c r="A6" s="12" t="s">
        <v>21</v>
      </c>
      <c r="B6" s="14"/>
      <c r="C6" s="14"/>
      <c r="D6" s="14"/>
      <c r="E6" s="14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6"/>
      <c r="B2" s="18"/>
      <c r="C2" s="20" t="s">
        <v>33</v>
      </c>
      <c r="D2" s="22"/>
      <c r="E2" s="24" t="s">
        <v>35</v>
      </c>
      <c r="F2" s="22"/>
      <c r="G2" s="24" t="s">
        <v>36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20" t="s">
        <v>37</v>
      </c>
      <c r="B3" s="25" t="s">
        <v>38</v>
      </c>
      <c r="C3" s="26" t="s">
        <v>39</v>
      </c>
      <c r="D3" s="26" t="s">
        <v>40</v>
      </c>
      <c r="E3" s="27" t="s">
        <v>41</v>
      </c>
      <c r="F3" s="26" t="s">
        <v>42</v>
      </c>
      <c r="G3" s="26" t="s">
        <v>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26" t="s">
        <v>44</v>
      </c>
      <c r="B4" s="28" t="s">
        <v>45</v>
      </c>
      <c r="C4" s="29" t="s">
        <v>46</v>
      </c>
      <c r="D4" s="29" t="s">
        <v>47</v>
      </c>
      <c r="E4" s="29" t="s">
        <v>48</v>
      </c>
      <c r="F4" s="29" t="s">
        <v>49</v>
      </c>
      <c r="G4" s="29" t="s">
        <v>50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29" t="s">
        <v>51</v>
      </c>
      <c r="B5" s="29"/>
      <c r="C5" s="29"/>
      <c r="D5" s="29"/>
      <c r="E5" s="29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0" t="s">
        <v>52</v>
      </c>
      <c r="C6" s="31" t="s">
        <v>53</v>
      </c>
      <c r="D6" s="32"/>
      <c r="E6" s="32"/>
      <c r="F6" s="32"/>
      <c r="G6" s="3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33" t="s">
        <v>54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4" t="str">
        <f>HYPERLINK("https://umich.qualtrics.com/jfe/form/SV_5pyi9GmKwkLWj2t","* Containment housing request form")</f>
        <v>* Containment housing request form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3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4" t="str">
        <f>HYPERLINK("https://docs.google.com/document/d/1qPYQE78AhMTzeZ4UegnKa86CX_kpNu1Rmhez0vFgxtg/edit","Daily list")</f>
        <v>Daily list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1.67"/>
    <col customWidth="1" min="11" max="24" width="10.56"/>
  </cols>
  <sheetData>
    <row r="1" ht="15.75" customHeight="1">
      <c r="A1" t="s">
        <v>55</v>
      </c>
      <c r="K1" s="31" t="s">
        <v>53</v>
      </c>
    </row>
    <row r="2" ht="15.75" customHeight="1">
      <c r="A2" s="36" t="s">
        <v>56</v>
      </c>
      <c r="B2" s="36" t="s">
        <v>57</v>
      </c>
      <c r="C2" s="36" t="s">
        <v>58</v>
      </c>
      <c r="D2" s="36" t="s">
        <v>59</v>
      </c>
      <c r="E2" s="36" t="s">
        <v>60</v>
      </c>
      <c r="F2" s="36" t="s">
        <v>61</v>
      </c>
      <c r="G2" s="36" t="s">
        <v>62</v>
      </c>
      <c r="H2" s="36" t="s">
        <v>63</v>
      </c>
      <c r="K2" s="37" t="s">
        <v>64</v>
      </c>
    </row>
    <row r="3" ht="15.75" customHeight="1">
      <c r="A3" s="38" t="s">
        <v>65</v>
      </c>
      <c r="B3" s="39">
        <v>43735.0</v>
      </c>
      <c r="C3" s="40">
        <v>43756.0</v>
      </c>
      <c r="D3" s="41" t="s">
        <v>66</v>
      </c>
      <c r="E3" s="42" t="s">
        <v>67</v>
      </c>
      <c r="F3" s="43">
        <v>4.0</v>
      </c>
      <c r="G3" s="44"/>
      <c r="H3" s="46">
        <f t="shared" ref="H3:H7" si="1">(DATEDIF(B3, TODAY(),"D")/7)</f>
        <v>18.57142857</v>
      </c>
      <c r="I3" s="47" t="s">
        <v>81</v>
      </c>
      <c r="J3" s="49" t="s">
        <v>82</v>
      </c>
      <c r="K3" s="50" t="s">
        <v>83</v>
      </c>
    </row>
    <row r="4" ht="15.75" customHeight="1">
      <c r="A4" s="51" t="s">
        <v>84</v>
      </c>
      <c r="B4" s="52">
        <v>43743.0</v>
      </c>
      <c r="C4" s="54">
        <v>43770.0</v>
      </c>
      <c r="D4" s="56" t="s">
        <v>66</v>
      </c>
      <c r="E4" s="57" t="s">
        <v>67</v>
      </c>
      <c r="F4" s="59">
        <v>2.0</v>
      </c>
      <c r="G4" s="61"/>
      <c r="H4" s="62">
        <f t="shared" si="1"/>
        <v>17.42857143</v>
      </c>
      <c r="I4" s="63" t="s">
        <v>81</v>
      </c>
      <c r="J4" s="64" t="s">
        <v>82</v>
      </c>
      <c r="K4" s="50">
        <v>-5.0</v>
      </c>
    </row>
    <row r="5" ht="15.75" customHeight="1">
      <c r="A5" s="51" t="s">
        <v>86</v>
      </c>
      <c r="B5" s="52">
        <v>43769.0</v>
      </c>
      <c r="C5" s="54">
        <v>43805.0</v>
      </c>
      <c r="D5" s="56" t="s">
        <v>66</v>
      </c>
      <c r="E5" s="57" t="s">
        <v>67</v>
      </c>
      <c r="F5" s="59">
        <v>3.0</v>
      </c>
      <c r="G5" s="61"/>
      <c r="H5" s="62">
        <f t="shared" si="1"/>
        <v>13.71428571</v>
      </c>
      <c r="I5" s="63" t="s">
        <v>81</v>
      </c>
      <c r="J5" s="64" t="s">
        <v>82</v>
      </c>
      <c r="K5" s="50">
        <v>-3.0</v>
      </c>
    </row>
    <row r="6" ht="15.75" customHeight="1">
      <c r="A6" s="51" t="s">
        <v>86</v>
      </c>
      <c r="B6" s="52">
        <v>43769.0</v>
      </c>
      <c r="C6" s="54">
        <v>43805.0</v>
      </c>
      <c r="D6" s="56" t="s">
        <v>66</v>
      </c>
      <c r="E6" s="57" t="s">
        <v>67</v>
      </c>
      <c r="F6" s="59">
        <v>3.0</v>
      </c>
      <c r="G6" s="65"/>
      <c r="H6" s="62">
        <f t="shared" si="1"/>
        <v>13.71428571</v>
      </c>
      <c r="I6" s="63" t="s">
        <v>81</v>
      </c>
      <c r="J6" s="64" t="s">
        <v>82</v>
      </c>
      <c r="K6" s="50">
        <v>-4.0</v>
      </c>
    </row>
    <row r="7" ht="15.75" customHeight="1">
      <c r="A7" s="51" t="s">
        <v>88</v>
      </c>
      <c r="B7" s="54">
        <v>43787.0</v>
      </c>
      <c r="C7" s="54">
        <v>43812.0</v>
      </c>
      <c r="D7" s="56" t="s">
        <v>66</v>
      </c>
      <c r="E7" s="57" t="s">
        <v>67</v>
      </c>
      <c r="F7" s="59">
        <v>4.0</v>
      </c>
      <c r="G7" s="66"/>
      <c r="H7" s="63">
        <f t="shared" si="1"/>
        <v>11.14285714</v>
      </c>
      <c r="I7" s="63" t="s">
        <v>81</v>
      </c>
      <c r="J7" s="64" t="s">
        <v>82</v>
      </c>
      <c r="K7" s="50" t="s">
        <v>89</v>
      </c>
    </row>
    <row r="8" ht="15.75" customHeight="1"/>
    <row r="9" ht="15.75" customHeight="1"/>
    <row r="10" ht="15.75" customHeight="1">
      <c r="F10" s="67"/>
    </row>
    <row r="11" ht="15.75" customHeight="1">
      <c r="G11" s="69"/>
      <c r="H11" s="70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printOptions/>
  <pageMargins bottom="0.75" footer="0.0" header="0.0" left="0.25" right="0.25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9.33"/>
    <col customWidth="1" min="7" max="7" width="14.11"/>
    <col customWidth="1" min="8" max="12" width="10.56"/>
    <col customWidth="1" min="13" max="14" width="16.78"/>
    <col customWidth="1" min="15" max="26" width="10.56"/>
  </cols>
  <sheetData>
    <row r="1" ht="15.75" customHeight="1">
      <c r="A1" s="45" t="s">
        <v>68</v>
      </c>
      <c r="B1" s="45" t="s">
        <v>69</v>
      </c>
      <c r="C1" s="45" t="s">
        <v>70</v>
      </c>
      <c r="E1" s="45" t="s">
        <v>71</v>
      </c>
      <c r="F1" s="45" t="s">
        <v>72</v>
      </c>
      <c r="G1" s="45" t="s">
        <v>57</v>
      </c>
      <c r="H1" s="45" t="s">
        <v>73</v>
      </c>
      <c r="I1" s="45" t="s">
        <v>74</v>
      </c>
      <c r="J1" s="45" t="s">
        <v>75</v>
      </c>
      <c r="K1" s="45" t="s">
        <v>76</v>
      </c>
      <c r="L1" s="45" t="s">
        <v>77</v>
      </c>
      <c r="M1" s="45" t="s">
        <v>78</v>
      </c>
      <c r="N1" s="45" t="s">
        <v>79</v>
      </c>
      <c r="O1" s="45" t="s">
        <v>80</v>
      </c>
    </row>
    <row r="2" ht="15.75" customHeight="1">
      <c r="A2" s="48" t="s">
        <v>16</v>
      </c>
      <c r="B2" s="50">
        <v>11.0</v>
      </c>
      <c r="C2" s="48">
        <v>1.0</v>
      </c>
      <c r="D2" s="50"/>
      <c r="E2" s="50">
        <v>0.0</v>
      </c>
      <c r="F2" s="48" t="s">
        <v>85</v>
      </c>
      <c r="G2" s="53">
        <f>B20</f>
        <v>43735</v>
      </c>
      <c r="H2" s="55">
        <v>124.0</v>
      </c>
      <c r="I2" s="58" t="str">
        <f t="shared" ref="I2:I17" si="1">CONCATENATE(A2, "_", B2)</f>
        <v>NT_11</v>
      </c>
      <c r="J2" s="60">
        <v>43844.0</v>
      </c>
      <c r="K2" s="48">
        <f t="shared" ref="K2:K17" si="2">(DATEDIF(G2, J2,"D")/7)</f>
        <v>15.57142857</v>
      </c>
      <c r="L2" s="60">
        <v>43863.0</v>
      </c>
      <c r="M2" s="48">
        <f t="shared" ref="M2:M17" si="3">(DATEDIF(G2, L2,"D")/7)</f>
        <v>18.28571429</v>
      </c>
      <c r="N2" s="48">
        <f t="shared" ref="N2:N17" si="4">L2-J2</f>
        <v>19</v>
      </c>
      <c r="O2" s="50" t="str">
        <f t="shared" ref="O2:O5" si="5">CONCATENATE(A2, "_", B2, "_", E2)</f>
        <v>NT_11_0</v>
      </c>
    </row>
    <row r="3" ht="15.75" customHeight="1">
      <c r="A3" s="48" t="s">
        <v>16</v>
      </c>
      <c r="B3" s="50">
        <v>11.0</v>
      </c>
      <c r="C3" s="48">
        <v>1.0</v>
      </c>
      <c r="D3" s="50"/>
      <c r="E3" s="50" t="s">
        <v>87</v>
      </c>
      <c r="F3" s="48" t="s">
        <v>85</v>
      </c>
      <c r="G3" s="53">
        <f>B20</f>
        <v>43735</v>
      </c>
      <c r="H3" s="55">
        <v>124.0</v>
      </c>
      <c r="I3" s="58" t="str">
        <f t="shared" si="1"/>
        <v>NT_11</v>
      </c>
      <c r="J3" s="60">
        <v>43844.0</v>
      </c>
      <c r="K3" s="48">
        <f t="shared" si="2"/>
        <v>15.57142857</v>
      </c>
      <c r="L3" s="60">
        <v>43863.0</v>
      </c>
      <c r="M3" s="48">
        <f t="shared" si="3"/>
        <v>18.28571429</v>
      </c>
      <c r="N3" s="48">
        <f t="shared" si="4"/>
        <v>19</v>
      </c>
      <c r="O3" s="50" t="str">
        <f t="shared" si="5"/>
        <v>NT_11_R</v>
      </c>
    </row>
    <row r="4" ht="15.75" customHeight="1">
      <c r="A4" s="50">
        <v>-6.0</v>
      </c>
      <c r="B4" s="50">
        <v>11.0</v>
      </c>
      <c r="C4" s="50">
        <v>5.0</v>
      </c>
      <c r="D4" s="50"/>
      <c r="E4" s="50">
        <v>0.0</v>
      </c>
      <c r="F4" s="48" t="s">
        <v>85</v>
      </c>
      <c r="G4" s="53">
        <v>43787.0</v>
      </c>
      <c r="H4" s="68">
        <v>124128.0</v>
      </c>
      <c r="I4" s="58" t="str">
        <f t="shared" si="1"/>
        <v>-6_11</v>
      </c>
      <c r="J4" s="60">
        <v>43844.0</v>
      </c>
      <c r="K4" s="48">
        <f t="shared" si="2"/>
        <v>8.142857143</v>
      </c>
      <c r="L4" s="60">
        <v>43863.0</v>
      </c>
      <c r="M4" s="48">
        <f t="shared" si="3"/>
        <v>10.85714286</v>
      </c>
      <c r="N4" s="48">
        <f t="shared" si="4"/>
        <v>19</v>
      </c>
      <c r="O4" s="50" t="str">
        <f t="shared" si="5"/>
        <v>-6_11_0</v>
      </c>
    </row>
    <row r="5" ht="15.75" customHeight="1">
      <c r="A5" s="50">
        <v>-6.0</v>
      </c>
      <c r="B5" s="50">
        <v>11.0</v>
      </c>
      <c r="C5" s="50">
        <v>5.0</v>
      </c>
      <c r="D5" s="50"/>
      <c r="E5" s="50" t="s">
        <v>87</v>
      </c>
      <c r="F5" s="48" t="s">
        <v>85</v>
      </c>
      <c r="G5" s="53">
        <v>43787.0</v>
      </c>
      <c r="H5" s="68">
        <v>124128.0</v>
      </c>
      <c r="I5" s="58" t="str">
        <f t="shared" si="1"/>
        <v>-6_11</v>
      </c>
      <c r="J5" s="60">
        <v>43844.0</v>
      </c>
      <c r="K5" s="48">
        <f t="shared" si="2"/>
        <v>8.142857143</v>
      </c>
      <c r="L5" s="60">
        <v>43863.0</v>
      </c>
      <c r="M5" s="48">
        <f t="shared" si="3"/>
        <v>10.85714286</v>
      </c>
      <c r="N5" s="48">
        <f t="shared" si="4"/>
        <v>19</v>
      </c>
      <c r="O5" s="50" t="str">
        <f t="shared" si="5"/>
        <v>-6_11_R</v>
      </c>
    </row>
    <row r="6" ht="15.75" customHeight="1">
      <c r="A6" s="50">
        <v>-5.0</v>
      </c>
      <c r="B6" s="50">
        <v>11.0</v>
      </c>
      <c r="C6" s="50">
        <v>2.0</v>
      </c>
      <c r="D6" s="50"/>
      <c r="E6" s="50">
        <v>0.0</v>
      </c>
      <c r="F6" s="48" t="s">
        <v>85</v>
      </c>
      <c r="G6" s="53">
        <v>43743.0</v>
      </c>
      <c r="H6" s="71">
        <v>128.0</v>
      </c>
      <c r="I6" s="58" t="str">
        <f t="shared" si="1"/>
        <v>-5_11</v>
      </c>
      <c r="J6" s="60">
        <v>43844.0</v>
      </c>
      <c r="K6" s="48">
        <f t="shared" si="2"/>
        <v>14.42857143</v>
      </c>
      <c r="L6" s="60">
        <v>43863.0</v>
      </c>
      <c r="M6" s="48">
        <f t="shared" si="3"/>
        <v>17.14285714</v>
      </c>
      <c r="N6" s="48">
        <f t="shared" si="4"/>
        <v>19</v>
      </c>
      <c r="O6" s="50" t="str">
        <f t="shared" ref="O6:O7" si="6">CONCATENATE(A6, "_", B6, "_", C6, E6)</f>
        <v>-5_11_20</v>
      </c>
    </row>
    <row r="7" ht="15.75" customHeight="1">
      <c r="A7" s="50">
        <v>-5.0</v>
      </c>
      <c r="B7" s="50">
        <v>11.0</v>
      </c>
      <c r="C7" s="50">
        <v>2.0</v>
      </c>
      <c r="D7" s="50"/>
      <c r="E7" s="50" t="s">
        <v>87</v>
      </c>
      <c r="F7" s="48" t="s">
        <v>85</v>
      </c>
      <c r="G7" s="53">
        <v>43743.0</v>
      </c>
      <c r="H7" s="71">
        <v>128.0</v>
      </c>
      <c r="I7" s="58" t="str">
        <f t="shared" si="1"/>
        <v>-5_11</v>
      </c>
      <c r="J7" s="60">
        <v>43844.0</v>
      </c>
      <c r="K7" s="48">
        <f t="shared" si="2"/>
        <v>14.42857143</v>
      </c>
      <c r="L7" s="60">
        <v>43863.0</v>
      </c>
      <c r="M7" s="48">
        <f t="shared" si="3"/>
        <v>17.14285714</v>
      </c>
      <c r="N7" s="48">
        <f t="shared" si="4"/>
        <v>19</v>
      </c>
      <c r="O7" s="50" t="str">
        <f t="shared" si="6"/>
        <v>-5_11_2R</v>
      </c>
    </row>
    <row r="8" ht="15.75" customHeight="1">
      <c r="A8" s="50">
        <v>-4.0</v>
      </c>
      <c r="B8" s="50">
        <v>11.0</v>
      </c>
      <c r="C8" s="50">
        <v>4.0</v>
      </c>
      <c r="D8" s="50"/>
      <c r="E8" s="50">
        <v>0.0</v>
      </c>
      <c r="F8" s="48" t="s">
        <v>85</v>
      </c>
      <c r="G8" s="53">
        <v>43769.0</v>
      </c>
      <c r="H8" s="71">
        <v>126.0</v>
      </c>
      <c r="I8" s="58" t="str">
        <f t="shared" si="1"/>
        <v>-4_11</v>
      </c>
      <c r="J8" s="60">
        <v>43844.0</v>
      </c>
      <c r="K8" s="48">
        <f t="shared" si="2"/>
        <v>10.71428571</v>
      </c>
      <c r="L8" s="60">
        <v>43863.0</v>
      </c>
      <c r="M8" s="48">
        <f t="shared" si="3"/>
        <v>13.42857143</v>
      </c>
      <c r="N8" s="48">
        <f t="shared" si="4"/>
        <v>19</v>
      </c>
      <c r="O8" s="50" t="str">
        <f t="shared" ref="O8:O10" si="7">CONCATENATE(A8, "_", B8, "_", E8)</f>
        <v>-4_11_0</v>
      </c>
    </row>
    <row r="9" ht="15.75" customHeight="1">
      <c r="A9" s="50">
        <v>-4.0</v>
      </c>
      <c r="B9" s="50">
        <v>11.0</v>
      </c>
      <c r="C9" s="50">
        <v>4.0</v>
      </c>
      <c r="D9" s="50"/>
      <c r="E9" s="50" t="s">
        <v>90</v>
      </c>
      <c r="F9" s="50" t="s">
        <v>85</v>
      </c>
      <c r="G9" s="53">
        <v>43769.0</v>
      </c>
      <c r="H9" s="71">
        <v>126.0</v>
      </c>
      <c r="I9" s="58" t="str">
        <f t="shared" si="1"/>
        <v>-4_11</v>
      </c>
      <c r="J9" s="60">
        <v>43844.0</v>
      </c>
      <c r="K9" s="48">
        <f t="shared" si="2"/>
        <v>10.71428571</v>
      </c>
      <c r="L9" s="60">
        <v>43863.0</v>
      </c>
      <c r="M9" s="48">
        <f t="shared" si="3"/>
        <v>13.42857143</v>
      </c>
      <c r="N9" s="48">
        <f t="shared" si="4"/>
        <v>19</v>
      </c>
      <c r="O9" s="50" t="str">
        <f t="shared" si="7"/>
        <v>-4_11_L</v>
      </c>
    </row>
    <row r="10" ht="15.75" customHeight="1">
      <c r="A10" s="50">
        <v>-4.0</v>
      </c>
      <c r="B10" s="50">
        <v>11.0</v>
      </c>
      <c r="C10" s="50">
        <v>4.0</v>
      </c>
      <c r="D10" s="50"/>
      <c r="E10" s="50" t="s">
        <v>87</v>
      </c>
      <c r="F10" s="48" t="s">
        <v>85</v>
      </c>
      <c r="G10" s="53">
        <v>43769.0</v>
      </c>
      <c r="H10" s="71">
        <v>126.0</v>
      </c>
      <c r="I10" s="58" t="str">
        <f t="shared" si="1"/>
        <v>-4_11</v>
      </c>
      <c r="J10" s="60">
        <v>43844.0</v>
      </c>
      <c r="K10" s="48">
        <f t="shared" si="2"/>
        <v>10.71428571</v>
      </c>
      <c r="L10" s="60">
        <v>43863.0</v>
      </c>
      <c r="M10" s="48">
        <f t="shared" si="3"/>
        <v>13.42857143</v>
      </c>
      <c r="N10" s="48">
        <f t="shared" si="4"/>
        <v>19</v>
      </c>
      <c r="O10" s="50" t="str">
        <f t="shared" si="7"/>
        <v>-4_11_R</v>
      </c>
    </row>
    <row r="11" ht="15.75" customHeight="1">
      <c r="A11" s="50">
        <v>-3.0</v>
      </c>
      <c r="B11" s="50">
        <v>11.0</v>
      </c>
      <c r="C11" s="50">
        <v>3.0</v>
      </c>
      <c r="D11" s="50"/>
      <c r="E11" s="50">
        <v>0.0</v>
      </c>
      <c r="F11" s="48" t="s">
        <v>85</v>
      </c>
      <c r="G11" s="53">
        <v>43769.0</v>
      </c>
      <c r="H11" s="71">
        <v>126.0</v>
      </c>
      <c r="I11" s="58" t="str">
        <f t="shared" si="1"/>
        <v>-3_11</v>
      </c>
      <c r="J11" s="60">
        <v>43844.0</v>
      </c>
      <c r="K11" s="48">
        <f t="shared" si="2"/>
        <v>10.71428571</v>
      </c>
      <c r="L11" s="60">
        <v>43863.0</v>
      </c>
      <c r="M11" s="48">
        <f t="shared" si="3"/>
        <v>13.42857143</v>
      </c>
      <c r="N11" s="48">
        <f t="shared" si="4"/>
        <v>19</v>
      </c>
      <c r="O11" s="50" t="str">
        <f t="shared" ref="O11:O13" si="8">CONCATENATE(A11, "_", B11, "_", C11, E11)</f>
        <v>-3_11_30</v>
      </c>
    </row>
    <row r="12" ht="15.75" customHeight="1">
      <c r="A12" s="50">
        <v>-3.0</v>
      </c>
      <c r="B12" s="50">
        <v>11.0</v>
      </c>
      <c r="C12" s="50">
        <v>3.0</v>
      </c>
      <c r="D12" s="50"/>
      <c r="E12" s="50" t="s">
        <v>90</v>
      </c>
      <c r="F12" s="50" t="s">
        <v>85</v>
      </c>
      <c r="G12" s="53">
        <v>43769.0</v>
      </c>
      <c r="H12" s="71">
        <v>126.0</v>
      </c>
      <c r="I12" s="58" t="str">
        <f t="shared" si="1"/>
        <v>-3_11</v>
      </c>
      <c r="J12" s="60">
        <v>43844.0</v>
      </c>
      <c r="K12" s="48">
        <f t="shared" si="2"/>
        <v>10.71428571</v>
      </c>
      <c r="L12" s="60">
        <v>43863.0</v>
      </c>
      <c r="M12" s="48">
        <f t="shared" si="3"/>
        <v>13.42857143</v>
      </c>
      <c r="N12" s="48">
        <f t="shared" si="4"/>
        <v>19</v>
      </c>
      <c r="O12" s="50" t="str">
        <f t="shared" si="8"/>
        <v>-3_11_3L</v>
      </c>
    </row>
    <row r="13" ht="15.75" customHeight="1">
      <c r="A13" s="50">
        <v>-3.0</v>
      </c>
      <c r="B13" s="50">
        <v>11.0</v>
      </c>
      <c r="C13" s="50">
        <v>3.0</v>
      </c>
      <c r="D13" s="50"/>
      <c r="E13" s="50" t="s">
        <v>87</v>
      </c>
      <c r="F13" s="48" t="s">
        <v>85</v>
      </c>
      <c r="G13" s="53">
        <v>43769.0</v>
      </c>
      <c r="H13" s="71">
        <v>126.0</v>
      </c>
      <c r="I13" s="58" t="str">
        <f t="shared" si="1"/>
        <v>-3_11</v>
      </c>
      <c r="J13" s="60">
        <v>43844.0</v>
      </c>
      <c r="K13" s="48">
        <f t="shared" si="2"/>
        <v>10.71428571</v>
      </c>
      <c r="L13" s="60">
        <v>43863.0</v>
      </c>
      <c r="M13" s="48">
        <f t="shared" si="3"/>
        <v>13.42857143</v>
      </c>
      <c r="N13" s="48">
        <f t="shared" si="4"/>
        <v>19</v>
      </c>
      <c r="O13" s="50" t="str">
        <f t="shared" si="8"/>
        <v>-3_11_3R</v>
      </c>
    </row>
    <row r="14" ht="15.75" customHeight="1">
      <c r="A14" s="50">
        <v>-2.0</v>
      </c>
      <c r="B14" s="50">
        <v>11.0</v>
      </c>
      <c r="C14" s="50">
        <v>5.0</v>
      </c>
      <c r="D14" s="50"/>
      <c r="E14" s="50">
        <v>0.0</v>
      </c>
      <c r="F14" s="50" t="s">
        <v>85</v>
      </c>
      <c r="G14" s="53">
        <v>43805.0</v>
      </c>
      <c r="H14" s="72">
        <v>124128.0</v>
      </c>
      <c r="I14" s="58" t="str">
        <f t="shared" si="1"/>
        <v>-2_11</v>
      </c>
      <c r="J14" s="60">
        <v>43844.0</v>
      </c>
      <c r="K14" s="48">
        <f t="shared" si="2"/>
        <v>5.571428571</v>
      </c>
      <c r="L14" s="60">
        <v>43863.0</v>
      </c>
      <c r="M14" s="48">
        <f t="shared" si="3"/>
        <v>8.285714286</v>
      </c>
      <c r="N14" s="48">
        <f t="shared" si="4"/>
        <v>19</v>
      </c>
      <c r="O14" s="50" t="str">
        <f t="shared" ref="O14:O15" si="9">CONCATENATE(A14, "_", B14, "_", E14)</f>
        <v>-2_11_0</v>
      </c>
    </row>
    <row r="15" ht="15.75" customHeight="1">
      <c r="A15" s="50">
        <v>-2.0</v>
      </c>
      <c r="B15" s="50">
        <v>11.0</v>
      </c>
      <c r="C15" s="50">
        <v>5.0</v>
      </c>
      <c r="D15" s="50"/>
      <c r="E15" s="50" t="s">
        <v>87</v>
      </c>
      <c r="F15" s="48" t="s">
        <v>85</v>
      </c>
      <c r="G15" s="53">
        <v>43805.0</v>
      </c>
      <c r="H15" s="72">
        <v>124128.0</v>
      </c>
      <c r="I15" s="58" t="str">
        <f t="shared" si="1"/>
        <v>-2_11</v>
      </c>
      <c r="J15" s="60">
        <v>43844.0</v>
      </c>
      <c r="K15" s="48">
        <f t="shared" si="2"/>
        <v>5.571428571</v>
      </c>
      <c r="L15" s="60">
        <v>43863.0</v>
      </c>
      <c r="M15" s="48">
        <f t="shared" si="3"/>
        <v>8.285714286</v>
      </c>
      <c r="N15" s="48">
        <f t="shared" si="4"/>
        <v>19</v>
      </c>
      <c r="O15" s="50" t="str">
        <f t="shared" si="9"/>
        <v>-2_11_R</v>
      </c>
    </row>
    <row r="16" ht="15.75" customHeight="1">
      <c r="A16" s="50">
        <v>-1.0</v>
      </c>
      <c r="B16" s="50">
        <v>11.0</v>
      </c>
      <c r="C16" s="50">
        <v>1.0</v>
      </c>
      <c r="D16" s="50"/>
      <c r="E16" s="50">
        <v>0.0</v>
      </c>
      <c r="F16" s="48" t="s">
        <v>85</v>
      </c>
      <c r="G16" s="53">
        <f>B20</f>
        <v>43735</v>
      </c>
      <c r="H16" s="71">
        <v>124.0</v>
      </c>
      <c r="I16" s="58" t="str">
        <f t="shared" si="1"/>
        <v>-1_11</v>
      </c>
      <c r="J16" s="60">
        <v>43844.0</v>
      </c>
      <c r="K16" s="48">
        <f t="shared" si="2"/>
        <v>15.57142857</v>
      </c>
      <c r="L16" s="77">
        <v>43863.0</v>
      </c>
      <c r="M16" s="48">
        <f t="shared" si="3"/>
        <v>18.28571429</v>
      </c>
      <c r="N16" s="48">
        <f t="shared" si="4"/>
        <v>19</v>
      </c>
      <c r="O16" s="50" t="str">
        <f t="shared" ref="O16:O17" si="10">CONCATENATE(A16, "_", B16, "_", C16, E16)</f>
        <v>-1_11_10</v>
      </c>
    </row>
    <row r="17" ht="15.75" customHeight="1">
      <c r="A17" s="50">
        <v>-1.0</v>
      </c>
      <c r="B17" s="50">
        <v>11.0</v>
      </c>
      <c r="C17" s="50">
        <v>1.0</v>
      </c>
      <c r="D17" s="50"/>
      <c r="E17" s="50" t="s">
        <v>87</v>
      </c>
      <c r="F17" s="48" t="s">
        <v>85</v>
      </c>
      <c r="G17" s="53">
        <f>B20</f>
        <v>43735</v>
      </c>
      <c r="H17" s="71">
        <v>124.0</v>
      </c>
      <c r="I17" s="58" t="str">
        <f t="shared" si="1"/>
        <v>-1_11</v>
      </c>
      <c r="J17" s="60">
        <v>43844.0</v>
      </c>
      <c r="K17" s="48">
        <f t="shared" si="2"/>
        <v>15.57142857</v>
      </c>
      <c r="L17" s="80">
        <v>43863.0</v>
      </c>
      <c r="M17" s="48">
        <f t="shared" si="3"/>
        <v>18.28571429</v>
      </c>
      <c r="N17" s="48">
        <f t="shared" si="4"/>
        <v>19</v>
      </c>
      <c r="O17" s="50" t="str">
        <f t="shared" si="10"/>
        <v>-1_11_1R</v>
      </c>
    </row>
    <row r="18" ht="15.75" customHeight="1"/>
    <row r="19" ht="15.75" customHeight="1">
      <c r="A19" s="83" t="str">
        <f>'Cg. setup'!A2</f>
        <v>Parent</v>
      </c>
      <c r="B19" s="83" t="str">
        <f>'Cg. setup'!B2</f>
        <v>DOB</v>
      </c>
      <c r="C19" s="83" t="str">
        <f>'Cg. setup'!C2</f>
        <v>Wean</v>
      </c>
      <c r="D19" s="83" t="str">
        <f>'Cg. setup'!D2</f>
        <v>Location</v>
      </c>
      <c r="E19" s="83" t="str">
        <f>'Cg. setup'!E2</f>
        <v>Genotype</v>
      </c>
      <c r="F19" s="83" t="str">
        <f>'Cg. setup'!F2</f>
        <v>Male</v>
      </c>
      <c r="G19" s="83" t="str">
        <f>'Cg. setup'!G2</f>
        <v>Female</v>
      </c>
      <c r="H19" s="83" t="str">
        <f>'Cg. setup'!H2</f>
        <v>Age</v>
      </c>
      <c r="I19" s="83" t="str">
        <f>'Cg. setup'!I2</f>
        <v/>
      </c>
      <c r="J19" s="83" t="str">
        <f>'Cg. setup'!J2</f>
        <v/>
      </c>
      <c r="K19" s="83" t="str">
        <f>'Cg. setup'!K2</f>
        <v>New Cages Mice Go Into</v>
      </c>
      <c r="L19" s="36" t="str">
        <f>'Cg. setup'!L2</f>
        <v/>
      </c>
    </row>
    <row r="20" ht="15.75" customHeight="1">
      <c r="A20" s="83" t="str">
        <f>'Cg. setup'!A3</f>
        <v>C57-124</v>
      </c>
      <c r="B20" s="85">
        <f>'Cg. setup'!B3</f>
        <v>43735</v>
      </c>
      <c r="C20" s="87">
        <f>'Cg. setup'!C3</f>
        <v>43756</v>
      </c>
      <c r="D20" s="83" t="str">
        <f>'Cg. setup'!D3</f>
        <v>B604C</v>
      </c>
      <c r="E20" s="83" t="str">
        <f>'Cg. setup'!E3</f>
        <v>C57BL</v>
      </c>
      <c r="F20" s="83">
        <f>'Cg. setup'!F3</f>
        <v>4</v>
      </c>
      <c r="G20" s="83" t="str">
        <f>'Cg. setup'!G3</f>
        <v/>
      </c>
      <c r="H20" s="83">
        <f>'Cg. setup'!H3</f>
        <v>18.57142857</v>
      </c>
      <c r="I20" s="83" t="str">
        <f>'Cg. setup'!I3</f>
        <v>Nick</v>
      </c>
      <c r="J20" s="83" t="str">
        <f>'Cg. setup'!J3</f>
        <v>FMT #11</v>
      </c>
      <c r="K20" s="83" t="str">
        <f>'Cg. setup'!K3</f>
        <v>NT, -1</v>
      </c>
      <c r="L20" s="36" t="str">
        <f>'Cg. setup'!L3</f>
        <v/>
      </c>
    </row>
    <row r="21" ht="15.75" customHeight="1">
      <c r="A21" s="83" t="str">
        <f>'Cg. setup'!A4</f>
        <v>C57-128</v>
      </c>
      <c r="B21" s="85">
        <f>'Cg. setup'!B4</f>
        <v>43743</v>
      </c>
      <c r="C21" s="87">
        <f>'Cg. setup'!C4</f>
        <v>43770</v>
      </c>
      <c r="D21" s="83" t="str">
        <f>'Cg. setup'!D4</f>
        <v>B604C</v>
      </c>
      <c r="E21" s="83" t="str">
        <f>'Cg. setup'!E4</f>
        <v>C57BL</v>
      </c>
      <c r="F21" s="83">
        <f>'Cg. setup'!F4</f>
        <v>2</v>
      </c>
      <c r="G21" s="83" t="str">
        <f>'Cg. setup'!G4</f>
        <v/>
      </c>
      <c r="H21" s="83">
        <f>'Cg. setup'!H4</f>
        <v>17.42857143</v>
      </c>
      <c r="I21" s="83" t="str">
        <f>'Cg. setup'!I4</f>
        <v>Nick</v>
      </c>
      <c r="J21" s="83" t="str">
        <f>'Cg. setup'!J4</f>
        <v>FMT #11</v>
      </c>
      <c r="K21" s="83">
        <f>'Cg. setup'!K4</f>
        <v>-5</v>
      </c>
      <c r="L21" s="36" t="str">
        <f>'Cg. setup'!L4</f>
        <v/>
      </c>
    </row>
    <row r="22" ht="15.75" customHeight="1">
      <c r="A22" s="83" t="str">
        <f>'Cg. setup'!A5</f>
        <v>C57-126</v>
      </c>
      <c r="B22" s="85">
        <f>'Cg. setup'!B5</f>
        <v>43769</v>
      </c>
      <c r="C22" s="87">
        <f>'Cg. setup'!C5</f>
        <v>43805</v>
      </c>
      <c r="D22" s="83" t="str">
        <f>'Cg. setup'!D5</f>
        <v>B604C</v>
      </c>
      <c r="E22" s="83" t="str">
        <f>'Cg. setup'!E5</f>
        <v>C57BL</v>
      </c>
      <c r="F22" s="83">
        <f>'Cg. setup'!F5</f>
        <v>3</v>
      </c>
      <c r="G22" s="83" t="str">
        <f>'Cg. setup'!G5</f>
        <v/>
      </c>
      <c r="H22" s="83">
        <f>'Cg. setup'!H5</f>
        <v>13.71428571</v>
      </c>
      <c r="I22" s="83" t="str">
        <f>'Cg. setup'!I5</f>
        <v>Nick</v>
      </c>
      <c r="J22" s="83" t="str">
        <f>'Cg. setup'!J5</f>
        <v>FMT #11</v>
      </c>
      <c r="K22" s="83">
        <f>'Cg. setup'!K5</f>
        <v>-3</v>
      </c>
      <c r="L22" s="36" t="str">
        <f>'Cg. setup'!L5</f>
        <v/>
      </c>
    </row>
    <row r="23" ht="15.75" customHeight="1">
      <c r="A23" s="83" t="str">
        <f>'Cg. setup'!A6</f>
        <v>C57-126</v>
      </c>
      <c r="B23" s="85">
        <f>'Cg. setup'!B6</f>
        <v>43769</v>
      </c>
      <c r="C23" s="87">
        <f>'Cg. setup'!C6</f>
        <v>43805</v>
      </c>
      <c r="D23" s="83" t="str">
        <f>'Cg. setup'!D6</f>
        <v>B604C</v>
      </c>
      <c r="E23" s="83" t="str">
        <f>'Cg. setup'!E6</f>
        <v>C57BL</v>
      </c>
      <c r="F23" s="83">
        <f>'Cg. setup'!F6</f>
        <v>3</v>
      </c>
      <c r="G23" s="83" t="str">
        <f>'Cg. setup'!G6</f>
        <v/>
      </c>
      <c r="H23" s="83">
        <f>'Cg. setup'!H6</f>
        <v>13.71428571</v>
      </c>
      <c r="I23" s="83" t="str">
        <f>'Cg. setup'!I6</f>
        <v>Nick</v>
      </c>
      <c r="J23" s="83" t="str">
        <f>'Cg. setup'!J6</f>
        <v>FMT #11</v>
      </c>
      <c r="K23" s="83">
        <f>'Cg. setup'!K6</f>
        <v>-4</v>
      </c>
      <c r="L23" s="36" t="str">
        <f>'Cg. setup'!L6</f>
        <v/>
      </c>
    </row>
    <row r="24" ht="15.75" customHeight="1">
      <c r="A24" s="83" t="str">
        <f>'Cg. setup'!A7</f>
        <v>C57-124, 128</v>
      </c>
      <c r="B24" s="87">
        <f>'Cg. setup'!B7</f>
        <v>43787</v>
      </c>
      <c r="C24" s="87">
        <f>'Cg. setup'!C7</f>
        <v>43812</v>
      </c>
      <c r="D24" s="83" t="str">
        <f>'Cg. setup'!D7</f>
        <v>B604C</v>
      </c>
      <c r="E24" s="83" t="str">
        <f>'Cg. setup'!E7</f>
        <v>C57BL</v>
      </c>
      <c r="F24" s="83">
        <f>'Cg. setup'!F7</f>
        <v>4</v>
      </c>
      <c r="G24" s="83" t="str">
        <f>'Cg. setup'!G7</f>
        <v/>
      </c>
      <c r="H24" s="83">
        <f>'Cg. setup'!H7</f>
        <v>11.14285714</v>
      </c>
      <c r="I24" s="83" t="str">
        <f>'Cg. setup'!I7</f>
        <v>Nick</v>
      </c>
      <c r="J24" s="83" t="str">
        <f>'Cg. setup'!J7</f>
        <v>FMT #11</v>
      </c>
      <c r="K24" s="83" t="str">
        <f>'Cg. setup'!K7</f>
        <v>-2,-6</v>
      </c>
      <c r="L24" s="36" t="str">
        <f>'Cg. setup'!L7</f>
        <v/>
      </c>
    </row>
    <row r="25" ht="15.75" customHeight="1">
      <c r="A25" s="83" t="str">
        <f>'Cg. setup'!A8</f>
        <v/>
      </c>
      <c r="B25" s="83" t="str">
        <f>'Cg. setup'!B8</f>
        <v/>
      </c>
      <c r="C25" s="83" t="str">
        <f>'Cg. setup'!C8</f>
        <v/>
      </c>
      <c r="D25" s="83" t="str">
        <f>'Cg. setup'!D8</f>
        <v/>
      </c>
      <c r="E25" s="83" t="str">
        <f>'Cg. setup'!E8</f>
        <v/>
      </c>
      <c r="F25" s="83" t="str">
        <f>'Cg. setup'!F8</f>
        <v/>
      </c>
      <c r="G25" s="83" t="str">
        <f>'Cg. setup'!G8</f>
        <v/>
      </c>
      <c r="H25" s="83" t="str">
        <f>'Cg. setup'!H8</f>
        <v/>
      </c>
      <c r="I25" s="83" t="str">
        <f>'Cg. setup'!I8</f>
        <v/>
      </c>
      <c r="J25" s="83" t="str">
        <f>'Cg. setup'!J8</f>
        <v/>
      </c>
      <c r="K25" s="83" t="str">
        <f>'Cg. setup'!K8</f>
        <v/>
      </c>
      <c r="L25" s="36" t="str">
        <f>'Cg. setup'!L8</f>
        <v/>
      </c>
    </row>
    <row r="26" ht="15.75" customHeight="1">
      <c r="A26" s="83" t="str">
        <f>'Cg. setup'!A9</f>
        <v/>
      </c>
      <c r="B26" s="83" t="str">
        <f>'Cg. setup'!B9</f>
        <v/>
      </c>
      <c r="C26" s="83" t="str">
        <f>'Cg. setup'!C9</f>
        <v/>
      </c>
      <c r="D26" s="83" t="str">
        <f>'Cg. setup'!D9</f>
        <v/>
      </c>
      <c r="E26" s="83" t="str">
        <f>'Cg. setup'!E9</f>
        <v/>
      </c>
      <c r="F26" s="83" t="str">
        <f>'Cg. setup'!F9</f>
        <v/>
      </c>
      <c r="G26" s="83" t="str">
        <f>'Cg. setup'!G9</f>
        <v/>
      </c>
      <c r="H26" s="83" t="str">
        <f>'Cg. setup'!H9</f>
        <v/>
      </c>
      <c r="I26" s="83" t="str">
        <f>'Cg. setup'!I9</f>
        <v/>
      </c>
      <c r="J26" s="83" t="str">
        <f>'Cg. setup'!J9</f>
        <v/>
      </c>
      <c r="K26" s="83" t="str">
        <f>'Cg. setup'!K9</f>
        <v/>
      </c>
      <c r="L26" s="36" t="str">
        <f>'Cg. setup'!L9</f>
        <v/>
      </c>
    </row>
    <row r="27" ht="15.75" customHeight="1">
      <c r="A27" s="83" t="str">
        <f>'Cg. setup'!A10</f>
        <v/>
      </c>
      <c r="B27" s="83" t="str">
        <f>'Cg. setup'!B10</f>
        <v/>
      </c>
      <c r="C27" s="83" t="str">
        <f>'Cg. setup'!C10</f>
        <v/>
      </c>
      <c r="D27" s="83" t="str">
        <f>'Cg. setup'!D10</f>
        <v/>
      </c>
      <c r="E27" s="83" t="str">
        <f>'Cg. setup'!E10</f>
        <v/>
      </c>
      <c r="F27" s="83" t="str">
        <f>'Cg. setup'!F10</f>
        <v/>
      </c>
      <c r="G27" s="83" t="str">
        <f>'Cg. setup'!G10</f>
        <v/>
      </c>
      <c r="H27" s="83" t="str">
        <f>'Cg. setup'!H10</f>
        <v/>
      </c>
      <c r="I27" s="83" t="str">
        <f>'Cg. setup'!I10</f>
        <v/>
      </c>
      <c r="J27" s="83" t="str">
        <f>'Cg. setup'!J10</f>
        <v/>
      </c>
      <c r="K27" s="83" t="str">
        <f>'Cg. setup'!K10</f>
        <v/>
      </c>
      <c r="L27" s="36" t="str">
        <f>'Cg. setup'!L10</f>
        <v/>
      </c>
    </row>
    <row r="28" ht="15.75" customHeight="1">
      <c r="A28" s="36" t="str">
        <f>'Cg. setup'!A11</f>
        <v/>
      </c>
      <c r="B28" s="36" t="str">
        <f>'Cg. setup'!B11</f>
        <v/>
      </c>
      <c r="C28" s="36" t="str">
        <f>'Cg. setup'!C11</f>
        <v/>
      </c>
      <c r="D28" s="36" t="str">
        <f>'Cg. setup'!D11</f>
        <v/>
      </c>
      <c r="E28" s="36" t="str">
        <f>'Cg. setup'!E11</f>
        <v/>
      </c>
      <c r="F28" s="36" t="str">
        <f>'Cg. setup'!F11</f>
        <v/>
      </c>
      <c r="G28" s="36" t="str">
        <f>'Cg. setup'!G11</f>
        <v/>
      </c>
      <c r="H28" s="36" t="str">
        <f>'Cg. setup'!H11</f>
        <v/>
      </c>
      <c r="I28" s="36" t="str">
        <f>'Cg. setup'!I11</f>
        <v/>
      </c>
      <c r="J28" s="36" t="str">
        <f>'Cg. setup'!J11</f>
        <v/>
      </c>
      <c r="K28" s="36" t="str">
        <f>'Cg. setup'!K11</f>
        <v/>
      </c>
      <c r="L28" s="36" t="str">
        <f>'Cg. setup'!L11</f>
        <v/>
      </c>
    </row>
    <row r="29" ht="15.75" customHeight="1">
      <c r="A29" s="36" t="str">
        <f>'Cg. setup'!A12</f>
        <v/>
      </c>
      <c r="B29" s="36" t="str">
        <f>'Cg. setup'!B12</f>
        <v/>
      </c>
      <c r="C29" s="36" t="str">
        <f>'Cg. setup'!C12</f>
        <v/>
      </c>
      <c r="D29" s="36" t="str">
        <f>'Cg. setup'!D12</f>
        <v/>
      </c>
      <c r="E29" s="36" t="str">
        <f>'Cg. setup'!E12</f>
        <v/>
      </c>
      <c r="F29" s="36" t="str">
        <f>'Cg. setup'!F12</f>
        <v/>
      </c>
      <c r="G29" s="36" t="str">
        <f>'Cg. setup'!G12</f>
        <v/>
      </c>
      <c r="H29" s="36" t="str">
        <f>'Cg. setup'!H12</f>
        <v/>
      </c>
      <c r="I29" s="36" t="str">
        <f>'Cg. setup'!I12</f>
        <v/>
      </c>
      <c r="J29" s="36" t="str">
        <f>'Cg. setup'!J12</f>
        <v/>
      </c>
      <c r="K29" s="36" t="str">
        <f>'Cg. setup'!K12</f>
        <v/>
      </c>
      <c r="L29" s="36" t="str">
        <f>'Cg. setup'!L12</f>
        <v/>
      </c>
    </row>
    <row r="30" ht="15.75" customHeight="1">
      <c r="A30" s="36" t="str">
        <f>'Cg. setup'!A13</f>
        <v/>
      </c>
      <c r="B30" s="36" t="str">
        <f>'Cg. setup'!B13</f>
        <v/>
      </c>
      <c r="C30" s="36" t="str">
        <f>'Cg. setup'!C13</f>
        <v/>
      </c>
      <c r="D30" s="36" t="str">
        <f>'Cg. setup'!D13</f>
        <v/>
      </c>
      <c r="E30" s="36" t="str">
        <f>'Cg. setup'!E13</f>
        <v/>
      </c>
      <c r="F30" s="36" t="str">
        <f>'Cg. setup'!F13</f>
        <v/>
      </c>
      <c r="G30" s="36" t="str">
        <f>'Cg. setup'!G13</f>
        <v/>
      </c>
      <c r="H30" s="36" t="str">
        <f>'Cg. setup'!H13</f>
        <v/>
      </c>
      <c r="I30" s="36" t="str">
        <f>'Cg. setup'!I13</f>
        <v/>
      </c>
      <c r="J30" s="36" t="str">
        <f>'Cg. setup'!J13</f>
        <v/>
      </c>
      <c r="K30" s="36" t="str">
        <f>'Cg. setup'!K13</f>
        <v/>
      </c>
      <c r="L30" s="36" t="str">
        <f>'Cg. setup'!L13</f>
        <v/>
      </c>
    </row>
    <row r="31" ht="15.75" customHeight="1">
      <c r="A31" s="36" t="str">
        <f>'Cg. setup'!A14</f>
        <v/>
      </c>
      <c r="B31" s="36" t="str">
        <f>'Cg. setup'!B14</f>
        <v/>
      </c>
      <c r="C31" s="36" t="str">
        <f>'Cg. setup'!C14</f>
        <v/>
      </c>
      <c r="D31" s="36" t="str">
        <f>'Cg. setup'!D14</f>
        <v/>
      </c>
      <c r="E31" s="36" t="str">
        <f>'Cg. setup'!E14</f>
        <v/>
      </c>
      <c r="F31" s="36" t="str">
        <f>'Cg. setup'!F14</f>
        <v/>
      </c>
      <c r="G31" s="36" t="str">
        <f>'Cg. setup'!G14</f>
        <v/>
      </c>
      <c r="H31" s="36" t="str">
        <f>'Cg. setup'!H14</f>
        <v/>
      </c>
      <c r="I31" s="36" t="str">
        <f>'Cg. setup'!I14</f>
        <v/>
      </c>
      <c r="J31" s="36" t="str">
        <f>'Cg. setup'!J14</f>
        <v/>
      </c>
      <c r="K31" s="36" t="str">
        <f>'Cg. setup'!K14</f>
        <v/>
      </c>
      <c r="L31" s="36" t="str">
        <f>'Cg. setup'!L14</f>
        <v/>
      </c>
    </row>
    <row r="32" ht="15.75" customHeight="1">
      <c r="A32" s="36" t="str">
        <f>'Cg. setup'!A15</f>
        <v/>
      </c>
      <c r="B32" s="36" t="str">
        <f>'Cg. setup'!B15</f>
        <v/>
      </c>
      <c r="C32" s="36" t="str">
        <f>'Cg. setup'!C15</f>
        <v/>
      </c>
      <c r="D32" s="36" t="str">
        <f>'Cg. setup'!D15</f>
        <v/>
      </c>
      <c r="E32" s="36" t="str">
        <f>'Cg. setup'!E15</f>
        <v/>
      </c>
      <c r="F32" s="36" t="str">
        <f>'Cg. setup'!F15</f>
        <v/>
      </c>
      <c r="G32" s="36" t="str">
        <f>'Cg. setup'!G15</f>
        <v/>
      </c>
      <c r="H32" s="36" t="str">
        <f>'Cg. setup'!H15</f>
        <v/>
      </c>
      <c r="I32" s="36" t="str">
        <f>'Cg. setup'!I15</f>
        <v/>
      </c>
      <c r="J32" s="36" t="str">
        <f>'Cg. setup'!J15</f>
        <v/>
      </c>
      <c r="K32" s="36" t="str">
        <f>'Cg. setup'!K15</f>
        <v/>
      </c>
      <c r="L32" s="36" t="str">
        <f>'Cg. setup'!L15</f>
        <v/>
      </c>
    </row>
    <row r="33" ht="15.75" customHeight="1">
      <c r="A33" s="36" t="str">
        <f>'Cg. setup'!A16</f>
        <v/>
      </c>
      <c r="B33" s="36" t="str">
        <f>'Cg. setup'!B16</f>
        <v/>
      </c>
      <c r="C33" s="36" t="str">
        <f>'Cg. setup'!C16</f>
        <v/>
      </c>
      <c r="D33" s="36" t="str">
        <f>'Cg. setup'!D16</f>
        <v/>
      </c>
      <c r="E33" s="36" t="str">
        <f>'Cg. setup'!E16</f>
        <v/>
      </c>
      <c r="F33" s="36" t="str">
        <f>'Cg. setup'!F16</f>
        <v/>
      </c>
      <c r="G33" s="36" t="str">
        <f>'Cg. setup'!G16</f>
        <v/>
      </c>
      <c r="H33" s="36" t="str">
        <f>'Cg. setup'!H16</f>
        <v/>
      </c>
      <c r="I33" s="36" t="str">
        <f>'Cg. setup'!I16</f>
        <v/>
      </c>
      <c r="J33" s="36" t="str">
        <f>'Cg. setup'!J16</f>
        <v/>
      </c>
      <c r="K33" s="36" t="str">
        <f>'Cg. setup'!K16</f>
        <v/>
      </c>
      <c r="L33" s="36" t="str">
        <f>'Cg. setup'!L16</f>
        <v/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conditionalFormatting sqref="A1:O17">
    <cfRule type="expression" dxfId="0" priority="1">
      <formula>SEARCH("-2",$A:$A)</formula>
    </cfRule>
  </conditionalFormatting>
  <conditionalFormatting sqref="A1:O17">
    <cfRule type="expression" dxfId="0" priority="2">
      <formula>SEARCH("-4",$A:$A)</formula>
    </cfRule>
  </conditionalFormatting>
  <conditionalFormatting sqref="A1:O17">
    <cfRule type="expression" dxfId="0" priority="3">
      <formula>SEARCH("-6",$A:$A)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9.0"/>
    <col customWidth="1" min="3" max="3" width="8.67"/>
    <col customWidth="1" min="4" max="4" width="10.78"/>
  </cols>
  <sheetData>
    <row r="1" ht="15.75" customHeight="1">
      <c r="A1" s="73">
        <v>29.9</v>
      </c>
      <c r="B1" s="74" t="s">
        <v>80</v>
      </c>
      <c r="C1" s="73" t="s">
        <v>91</v>
      </c>
      <c r="D1" s="75" t="s">
        <v>92</v>
      </c>
    </row>
    <row r="2" ht="15.75" customHeight="1">
      <c r="A2" s="76">
        <v>-9.0</v>
      </c>
      <c r="B2" s="78" t="str">
        <f>Inventory!O2</f>
        <v>NT_11_0</v>
      </c>
      <c r="C2" s="76">
        <v>29.9</v>
      </c>
      <c r="D2" s="79"/>
    </row>
    <row r="3" ht="15.75" customHeight="1">
      <c r="A3" s="50">
        <v>-9.0</v>
      </c>
      <c r="B3" s="81" t="str">
        <f>Inventory!O3</f>
        <v>NT_11_R</v>
      </c>
      <c r="C3" s="50">
        <v>30.5</v>
      </c>
      <c r="D3" s="82"/>
    </row>
    <row r="4" ht="15.75" customHeight="1">
      <c r="A4" s="50">
        <v>-9.0</v>
      </c>
      <c r="B4" s="81" t="str">
        <f>Inventory!O4</f>
        <v>-6_11_0</v>
      </c>
      <c r="C4" s="50">
        <v>23.3</v>
      </c>
      <c r="D4" s="82"/>
    </row>
    <row r="5" ht="15.75" customHeight="1">
      <c r="A5" s="50">
        <v>-9.0</v>
      </c>
      <c r="B5" s="81" t="str">
        <f>Inventory!O5</f>
        <v>-6_11_R</v>
      </c>
      <c r="C5" s="50">
        <v>24.0</v>
      </c>
      <c r="D5" s="82"/>
    </row>
    <row r="6" ht="15.75" customHeight="1">
      <c r="A6" s="50">
        <v>-9.0</v>
      </c>
      <c r="B6" s="81" t="str">
        <f>Inventory!O6</f>
        <v>-5_11_20</v>
      </c>
      <c r="C6" s="50">
        <v>28.0</v>
      </c>
      <c r="D6" s="82"/>
    </row>
    <row r="7" ht="15.75" customHeight="1">
      <c r="A7" s="50">
        <v>-9.0</v>
      </c>
      <c r="B7" s="81" t="str">
        <f>Inventory!O7</f>
        <v>-5_11_2R</v>
      </c>
      <c r="C7" s="50">
        <v>29.5</v>
      </c>
      <c r="D7" s="82"/>
    </row>
    <row r="8" ht="15.75" customHeight="1">
      <c r="A8" s="50">
        <v>-9.0</v>
      </c>
      <c r="B8" s="81" t="str">
        <f>Inventory!O8</f>
        <v>-4_11_0</v>
      </c>
      <c r="C8" s="50">
        <v>28.8</v>
      </c>
      <c r="D8" s="82"/>
    </row>
    <row r="9" ht="15.75" customHeight="1">
      <c r="A9" s="50">
        <v>-9.0</v>
      </c>
      <c r="B9" s="81" t="str">
        <f>Inventory!O9</f>
        <v>-4_11_L</v>
      </c>
      <c r="C9" s="50">
        <v>26.0</v>
      </c>
      <c r="D9" s="82"/>
    </row>
    <row r="10" ht="15.75" customHeight="1">
      <c r="A10" s="50">
        <v>-9.0</v>
      </c>
      <c r="B10" s="81" t="str">
        <f>Inventory!O10</f>
        <v>-4_11_R</v>
      </c>
      <c r="C10" s="50">
        <v>24.2</v>
      </c>
      <c r="D10" s="82"/>
    </row>
    <row r="11" ht="15.75" customHeight="1">
      <c r="A11" s="50">
        <v>-9.0</v>
      </c>
      <c r="B11" s="81" t="str">
        <f>Inventory!O11</f>
        <v>-3_11_30</v>
      </c>
      <c r="C11" s="50">
        <v>26.3</v>
      </c>
      <c r="D11" s="82"/>
    </row>
    <row r="12" ht="15.75" customHeight="1">
      <c r="A12" s="50">
        <v>-9.0</v>
      </c>
      <c r="B12" s="81" t="str">
        <f>Inventory!O12</f>
        <v>-3_11_3L</v>
      </c>
      <c r="C12" s="50">
        <v>26.0</v>
      </c>
      <c r="D12" s="82"/>
    </row>
    <row r="13" ht="15.75" customHeight="1">
      <c r="A13" s="50">
        <v>-9.0</v>
      </c>
      <c r="B13" s="81" t="str">
        <f>Inventory!O13</f>
        <v>-3_11_3R</v>
      </c>
      <c r="C13" s="50">
        <v>28.2</v>
      </c>
      <c r="D13" s="82"/>
    </row>
    <row r="14" ht="15.75" customHeight="1">
      <c r="A14" s="50">
        <v>-9.0</v>
      </c>
      <c r="B14" s="81" t="str">
        <f>Inventory!O14</f>
        <v>-2_11_0</v>
      </c>
      <c r="C14" s="50">
        <v>25.1</v>
      </c>
      <c r="D14" s="82"/>
    </row>
    <row r="15" ht="15.75" customHeight="1">
      <c r="A15" s="50">
        <v>-9.0</v>
      </c>
      <c r="B15" s="81" t="str">
        <f>Inventory!O15</f>
        <v>-2_11_R</v>
      </c>
      <c r="C15" s="50">
        <v>26.2</v>
      </c>
      <c r="D15" s="82"/>
    </row>
    <row r="16" ht="15.75" customHeight="1">
      <c r="A16" s="50">
        <v>-9.0</v>
      </c>
      <c r="B16" s="81" t="str">
        <f>Inventory!O16</f>
        <v>-1_11_10</v>
      </c>
      <c r="C16" s="50">
        <v>29.6</v>
      </c>
      <c r="D16" s="82"/>
    </row>
    <row r="17" ht="15.75" customHeight="1">
      <c r="A17" s="84">
        <v>-9.0</v>
      </c>
      <c r="B17" s="86" t="str">
        <f>Inventory!O17</f>
        <v>-1_11_1R</v>
      </c>
      <c r="C17" s="84">
        <v>30.4</v>
      </c>
      <c r="D17" s="88"/>
    </row>
    <row r="18" ht="15.75" customHeight="1">
      <c r="A18" s="89">
        <f t="shared" ref="A18:A33" si="1">A2+5</f>
        <v>-4</v>
      </c>
      <c r="B18" s="90" t="str">
        <f t="shared" ref="B18:B241" si="2">B2</f>
        <v>NT_11_0</v>
      </c>
      <c r="C18" s="91">
        <v>28.2</v>
      </c>
      <c r="D18" s="92"/>
    </row>
    <row r="19" ht="15.75" customHeight="1">
      <c r="A19" s="89">
        <f t="shared" si="1"/>
        <v>-4</v>
      </c>
      <c r="B19" s="93" t="str">
        <f t="shared" si="2"/>
        <v>NT_11_R</v>
      </c>
      <c r="C19" s="50">
        <v>29.5</v>
      </c>
      <c r="D19" s="94"/>
    </row>
    <row r="20" ht="15.75" customHeight="1">
      <c r="A20" s="89">
        <f t="shared" si="1"/>
        <v>-4</v>
      </c>
      <c r="B20" s="93" t="str">
        <f t="shared" si="2"/>
        <v>-6_11_0</v>
      </c>
      <c r="C20" s="50">
        <v>24.6</v>
      </c>
      <c r="D20" s="94"/>
    </row>
    <row r="21" ht="15.75" customHeight="1">
      <c r="A21" s="89">
        <f t="shared" si="1"/>
        <v>-4</v>
      </c>
      <c r="B21" s="93" t="str">
        <f t="shared" si="2"/>
        <v>-6_11_R</v>
      </c>
      <c r="C21" s="50">
        <v>25.2</v>
      </c>
      <c r="D21" s="94"/>
    </row>
    <row r="22" ht="15.75" customHeight="1">
      <c r="A22" s="89">
        <f t="shared" si="1"/>
        <v>-4</v>
      </c>
      <c r="B22" s="93" t="str">
        <f t="shared" si="2"/>
        <v>-5_11_20</v>
      </c>
      <c r="C22" s="50">
        <v>27.8</v>
      </c>
      <c r="D22" s="94"/>
    </row>
    <row r="23" ht="15.75" customHeight="1">
      <c r="A23" s="89">
        <f t="shared" si="1"/>
        <v>-4</v>
      </c>
      <c r="B23" s="93" t="str">
        <f t="shared" si="2"/>
        <v>-5_11_2R</v>
      </c>
      <c r="C23" s="50">
        <v>29.9</v>
      </c>
      <c r="D23" s="94"/>
    </row>
    <row r="24" ht="15.75" customHeight="1">
      <c r="A24" s="89">
        <f t="shared" si="1"/>
        <v>-4</v>
      </c>
      <c r="B24" s="93" t="str">
        <f t="shared" si="2"/>
        <v>-4_11_0</v>
      </c>
      <c r="C24" s="50">
        <v>28.7</v>
      </c>
      <c r="D24" s="94"/>
    </row>
    <row r="25" ht="15.75" customHeight="1">
      <c r="A25" s="89">
        <f t="shared" si="1"/>
        <v>-4</v>
      </c>
      <c r="B25" s="93" t="str">
        <f t="shared" si="2"/>
        <v>-4_11_L</v>
      </c>
      <c r="C25" s="50">
        <v>26.7</v>
      </c>
      <c r="D25" s="94"/>
    </row>
    <row r="26" ht="15.75" customHeight="1">
      <c r="A26" s="89">
        <f t="shared" si="1"/>
        <v>-4</v>
      </c>
      <c r="B26" s="93" t="str">
        <f t="shared" si="2"/>
        <v>-4_11_R</v>
      </c>
      <c r="C26" s="50">
        <v>23.7</v>
      </c>
      <c r="D26" s="94"/>
    </row>
    <row r="27" ht="15.75" customHeight="1">
      <c r="A27" s="89">
        <f t="shared" si="1"/>
        <v>-4</v>
      </c>
      <c r="B27" s="93" t="str">
        <f t="shared" si="2"/>
        <v>-3_11_30</v>
      </c>
      <c r="C27" s="50">
        <v>26.2</v>
      </c>
      <c r="D27" s="94"/>
    </row>
    <row r="28" ht="15.75" customHeight="1">
      <c r="A28" s="89">
        <f t="shared" si="1"/>
        <v>-4</v>
      </c>
      <c r="B28" s="93" t="str">
        <f t="shared" si="2"/>
        <v>-3_11_3L</v>
      </c>
      <c r="C28" s="50">
        <v>25.8</v>
      </c>
      <c r="D28" s="94"/>
    </row>
    <row r="29" ht="15.75" customHeight="1">
      <c r="A29" s="89">
        <f t="shared" si="1"/>
        <v>-4</v>
      </c>
      <c r="B29" s="93" t="str">
        <f t="shared" si="2"/>
        <v>-3_11_3R</v>
      </c>
      <c r="C29" s="50">
        <v>28.1</v>
      </c>
      <c r="D29" s="94"/>
    </row>
    <row r="30" ht="15.75" customHeight="1">
      <c r="A30" s="89">
        <f t="shared" si="1"/>
        <v>-4</v>
      </c>
      <c r="B30" s="93" t="str">
        <f t="shared" si="2"/>
        <v>-2_11_0</v>
      </c>
      <c r="C30" s="50">
        <v>26.0</v>
      </c>
      <c r="D30" s="94"/>
    </row>
    <row r="31" ht="15.75" customHeight="1">
      <c r="A31" s="89">
        <f t="shared" si="1"/>
        <v>-4</v>
      </c>
      <c r="B31" s="93" t="str">
        <f t="shared" si="2"/>
        <v>-2_11_R</v>
      </c>
      <c r="C31" s="50">
        <v>26.1</v>
      </c>
      <c r="D31" s="94"/>
    </row>
    <row r="32" ht="15.75" customHeight="1">
      <c r="A32" s="89">
        <f t="shared" si="1"/>
        <v>-4</v>
      </c>
      <c r="B32" s="93" t="str">
        <f t="shared" si="2"/>
        <v>-1_11_10</v>
      </c>
      <c r="C32" s="50">
        <v>29.8</v>
      </c>
      <c r="D32" s="94"/>
    </row>
    <row r="33" ht="15.75" customHeight="1">
      <c r="A33" s="89">
        <f t="shared" si="1"/>
        <v>-4</v>
      </c>
      <c r="B33" s="95" t="str">
        <f t="shared" si="2"/>
        <v>-1_11_1R</v>
      </c>
      <c r="C33" s="96">
        <v>31.2</v>
      </c>
      <c r="D33" s="97"/>
    </row>
    <row r="34" ht="15.75" customHeight="1">
      <c r="A34" s="98">
        <f t="shared" ref="A34:A49" si="3">A18+2</f>
        <v>-2</v>
      </c>
      <c r="B34" s="99" t="str">
        <f t="shared" si="2"/>
        <v>NT_11_0</v>
      </c>
      <c r="C34" s="76">
        <v>29.2</v>
      </c>
      <c r="D34" s="100"/>
    </row>
    <row r="35" ht="15.75" customHeight="1">
      <c r="A35" s="101">
        <f t="shared" si="3"/>
        <v>-2</v>
      </c>
      <c r="B35" s="102" t="str">
        <f t="shared" si="2"/>
        <v>NT_11_R</v>
      </c>
      <c r="C35" s="50">
        <v>29.7</v>
      </c>
      <c r="D35" s="103"/>
    </row>
    <row r="36" ht="15.75" customHeight="1">
      <c r="A36" s="101">
        <f t="shared" si="3"/>
        <v>-2</v>
      </c>
      <c r="B36" s="102" t="str">
        <f t="shared" si="2"/>
        <v>-6_11_0</v>
      </c>
      <c r="C36" s="50">
        <v>25.0</v>
      </c>
      <c r="D36" s="103"/>
    </row>
    <row r="37" ht="15.75" customHeight="1">
      <c r="A37" s="101">
        <f t="shared" si="3"/>
        <v>-2</v>
      </c>
      <c r="B37" s="102" t="str">
        <f t="shared" si="2"/>
        <v>-6_11_R</v>
      </c>
      <c r="C37" s="50">
        <v>25.5</v>
      </c>
      <c r="D37" s="103"/>
    </row>
    <row r="38" ht="15.75" customHeight="1">
      <c r="A38" s="101">
        <f t="shared" si="3"/>
        <v>-2</v>
      </c>
      <c r="B38" s="102" t="str">
        <f t="shared" si="2"/>
        <v>-5_11_20</v>
      </c>
      <c r="C38" s="50">
        <v>28.6</v>
      </c>
      <c r="D38" s="103"/>
    </row>
    <row r="39" ht="15.75" customHeight="1">
      <c r="A39" s="101">
        <f t="shared" si="3"/>
        <v>-2</v>
      </c>
      <c r="B39" s="102" t="str">
        <f t="shared" si="2"/>
        <v>-5_11_2R</v>
      </c>
      <c r="C39" s="50">
        <v>30.7</v>
      </c>
      <c r="D39" s="103"/>
    </row>
    <row r="40" ht="15.75" customHeight="1">
      <c r="A40" s="101">
        <f t="shared" si="3"/>
        <v>-2</v>
      </c>
      <c r="B40" s="102" t="str">
        <f t="shared" si="2"/>
        <v>-4_11_0</v>
      </c>
      <c r="C40" s="50">
        <v>28.9</v>
      </c>
      <c r="D40" s="103"/>
    </row>
    <row r="41" ht="15.75" customHeight="1">
      <c r="A41" s="101">
        <f t="shared" si="3"/>
        <v>-2</v>
      </c>
      <c r="B41" s="102" t="str">
        <f t="shared" si="2"/>
        <v>-4_11_L</v>
      </c>
      <c r="C41" s="50">
        <v>26.5</v>
      </c>
      <c r="D41" s="103"/>
    </row>
    <row r="42" ht="15.75" customHeight="1">
      <c r="A42" s="101">
        <f t="shared" si="3"/>
        <v>-2</v>
      </c>
      <c r="B42" s="102" t="str">
        <f t="shared" si="2"/>
        <v>-4_11_R</v>
      </c>
      <c r="C42" s="50">
        <v>23.8</v>
      </c>
      <c r="D42" s="103"/>
    </row>
    <row r="43" ht="15.75" customHeight="1">
      <c r="A43" s="101">
        <f t="shared" si="3"/>
        <v>-2</v>
      </c>
      <c r="B43" s="102" t="str">
        <f t="shared" si="2"/>
        <v>-3_11_30</v>
      </c>
      <c r="C43" s="50">
        <v>26.2</v>
      </c>
      <c r="D43" s="103"/>
    </row>
    <row r="44" ht="15.75" customHeight="1">
      <c r="A44" s="101">
        <f t="shared" si="3"/>
        <v>-2</v>
      </c>
      <c r="B44" s="102" t="str">
        <f t="shared" si="2"/>
        <v>-3_11_3L</v>
      </c>
      <c r="C44" s="50">
        <v>26.1</v>
      </c>
      <c r="D44" s="103"/>
    </row>
    <row r="45" ht="15.75" customHeight="1">
      <c r="A45" s="101">
        <f t="shared" si="3"/>
        <v>-2</v>
      </c>
      <c r="B45" s="102" t="str">
        <f t="shared" si="2"/>
        <v>-3_11_3R</v>
      </c>
      <c r="C45" s="50">
        <v>28.3</v>
      </c>
      <c r="D45" s="103"/>
    </row>
    <row r="46" ht="15.75" customHeight="1">
      <c r="A46" s="101">
        <f t="shared" si="3"/>
        <v>-2</v>
      </c>
      <c r="B46" s="102" t="str">
        <f t="shared" si="2"/>
        <v>-2_11_0</v>
      </c>
      <c r="C46" s="50">
        <v>25.5</v>
      </c>
      <c r="D46" s="103"/>
    </row>
    <row r="47" ht="15.75" customHeight="1">
      <c r="A47" s="101">
        <f t="shared" si="3"/>
        <v>-2</v>
      </c>
      <c r="B47" s="102" t="str">
        <f t="shared" si="2"/>
        <v>-2_11_R</v>
      </c>
      <c r="C47" s="50">
        <v>26.1</v>
      </c>
      <c r="D47" s="103"/>
    </row>
    <row r="48" ht="15.75" customHeight="1">
      <c r="A48" s="101">
        <f t="shared" si="3"/>
        <v>-2</v>
      </c>
      <c r="B48" s="102" t="str">
        <f t="shared" si="2"/>
        <v>-1_11_10</v>
      </c>
      <c r="C48" s="50">
        <v>29.9</v>
      </c>
      <c r="D48" s="103"/>
    </row>
    <row r="49" ht="15.75" customHeight="1">
      <c r="A49" s="104">
        <f t="shared" si="3"/>
        <v>-2</v>
      </c>
      <c r="B49" s="105" t="str">
        <f t="shared" si="2"/>
        <v>-1_11_1R</v>
      </c>
      <c r="C49" s="84">
        <v>32.4</v>
      </c>
      <c r="D49" s="106"/>
    </row>
    <row r="50" ht="15.75" customHeight="1">
      <c r="A50" s="89">
        <f t="shared" ref="A50:A241" si="4">A34+1</f>
        <v>-1</v>
      </c>
      <c r="B50" s="90" t="str">
        <f t="shared" si="2"/>
        <v>NT_11_0</v>
      </c>
      <c r="C50" s="91">
        <v>29.8</v>
      </c>
      <c r="D50" s="92"/>
    </row>
    <row r="51" ht="15.75" customHeight="1">
      <c r="A51" s="101">
        <f t="shared" si="4"/>
        <v>-1</v>
      </c>
      <c r="B51" s="93" t="str">
        <f t="shared" si="2"/>
        <v>NT_11_R</v>
      </c>
      <c r="C51" s="50">
        <v>29.9</v>
      </c>
      <c r="D51" s="94"/>
    </row>
    <row r="52" ht="15.75" customHeight="1">
      <c r="A52" s="101">
        <f t="shared" si="4"/>
        <v>-1</v>
      </c>
      <c r="B52" s="93" t="str">
        <f t="shared" si="2"/>
        <v>-6_11_0</v>
      </c>
      <c r="C52" s="50">
        <v>25.1</v>
      </c>
      <c r="D52" s="94"/>
    </row>
    <row r="53" ht="15.75" customHeight="1">
      <c r="A53" s="101">
        <f t="shared" si="4"/>
        <v>-1</v>
      </c>
      <c r="B53" s="93" t="str">
        <f t="shared" si="2"/>
        <v>-6_11_R</v>
      </c>
      <c r="C53" s="50">
        <v>25.7</v>
      </c>
      <c r="D53" s="94"/>
    </row>
    <row r="54" ht="15.75" customHeight="1">
      <c r="A54" s="101">
        <f t="shared" si="4"/>
        <v>-1</v>
      </c>
      <c r="B54" s="93" t="str">
        <f t="shared" si="2"/>
        <v>-5_11_20</v>
      </c>
      <c r="C54" s="50">
        <v>28.3</v>
      </c>
      <c r="D54" s="94"/>
    </row>
    <row r="55" ht="15.75" customHeight="1">
      <c r="A55" s="101">
        <f t="shared" si="4"/>
        <v>-1</v>
      </c>
      <c r="B55" s="93" t="str">
        <f t="shared" si="2"/>
        <v>-5_11_2R</v>
      </c>
      <c r="C55" s="50">
        <v>30.4</v>
      </c>
      <c r="D55" s="94"/>
    </row>
    <row r="56" ht="15.75" customHeight="1">
      <c r="A56" s="101">
        <f t="shared" si="4"/>
        <v>-1</v>
      </c>
      <c r="B56" s="93" t="str">
        <f t="shared" si="2"/>
        <v>-4_11_0</v>
      </c>
      <c r="C56" s="50">
        <v>29.6</v>
      </c>
      <c r="D56" s="94"/>
    </row>
    <row r="57" ht="15.75" customHeight="1">
      <c r="A57" s="101">
        <f t="shared" si="4"/>
        <v>-1</v>
      </c>
      <c r="B57" s="93" t="str">
        <f t="shared" si="2"/>
        <v>-4_11_L</v>
      </c>
      <c r="C57" s="50">
        <v>26.8</v>
      </c>
      <c r="D57" s="94"/>
    </row>
    <row r="58" ht="15.75" customHeight="1">
      <c r="A58" s="101">
        <f t="shared" si="4"/>
        <v>-1</v>
      </c>
      <c r="B58" s="93" t="str">
        <f t="shared" si="2"/>
        <v>-4_11_R</v>
      </c>
      <c r="C58" s="50">
        <v>24.8</v>
      </c>
      <c r="D58" s="94"/>
    </row>
    <row r="59" ht="15.75" customHeight="1">
      <c r="A59" s="101">
        <f t="shared" si="4"/>
        <v>-1</v>
      </c>
      <c r="B59" s="93" t="str">
        <f t="shared" si="2"/>
        <v>-3_11_30</v>
      </c>
      <c r="C59" s="50">
        <v>26.3</v>
      </c>
      <c r="D59" s="94"/>
    </row>
    <row r="60" ht="15.75" customHeight="1">
      <c r="A60" s="101">
        <f t="shared" si="4"/>
        <v>-1</v>
      </c>
      <c r="B60" s="93" t="str">
        <f t="shared" si="2"/>
        <v>-3_11_3L</v>
      </c>
      <c r="C60" s="50">
        <v>26.3</v>
      </c>
      <c r="D60" s="94"/>
    </row>
    <row r="61" ht="15.75" customHeight="1">
      <c r="A61" s="101">
        <f t="shared" si="4"/>
        <v>-1</v>
      </c>
      <c r="B61" s="93" t="str">
        <f t="shared" si="2"/>
        <v>-3_11_3R</v>
      </c>
      <c r="C61" s="50">
        <v>28.7</v>
      </c>
      <c r="D61" s="94"/>
    </row>
    <row r="62" ht="15.75" customHeight="1">
      <c r="A62" s="101">
        <f t="shared" si="4"/>
        <v>-1</v>
      </c>
      <c r="B62" s="93" t="str">
        <f t="shared" si="2"/>
        <v>-2_11_0</v>
      </c>
      <c r="C62" s="50">
        <v>26.0</v>
      </c>
      <c r="D62" s="94"/>
    </row>
    <row r="63" ht="15.75" customHeight="1">
      <c r="A63" s="101">
        <f t="shared" si="4"/>
        <v>-1</v>
      </c>
      <c r="B63" s="93" t="str">
        <f t="shared" si="2"/>
        <v>-2_11_R</v>
      </c>
      <c r="C63" s="50">
        <v>26.6</v>
      </c>
      <c r="D63" s="94"/>
    </row>
    <row r="64" ht="15.75" customHeight="1">
      <c r="A64" s="101">
        <f t="shared" si="4"/>
        <v>-1</v>
      </c>
      <c r="B64" s="93" t="str">
        <f t="shared" si="2"/>
        <v>-1_11_10</v>
      </c>
      <c r="C64" s="50">
        <v>30.0</v>
      </c>
      <c r="D64" s="94"/>
    </row>
    <row r="65" ht="15.75" customHeight="1">
      <c r="A65" s="107">
        <f t="shared" si="4"/>
        <v>-1</v>
      </c>
      <c r="B65" s="95" t="str">
        <f t="shared" si="2"/>
        <v>-1_11_1R</v>
      </c>
      <c r="C65" s="96">
        <v>32.6</v>
      </c>
      <c r="D65" s="97"/>
    </row>
    <row r="66" ht="15.75" customHeight="1">
      <c r="A66" s="98">
        <f t="shared" si="4"/>
        <v>0</v>
      </c>
      <c r="B66" s="99" t="str">
        <f t="shared" si="2"/>
        <v>NT_11_0</v>
      </c>
      <c r="C66" s="76">
        <v>29.4</v>
      </c>
      <c r="D66" s="108"/>
    </row>
    <row r="67" ht="15.75" customHeight="1">
      <c r="A67" s="101">
        <f t="shared" si="4"/>
        <v>0</v>
      </c>
      <c r="B67" s="102" t="str">
        <f t="shared" si="2"/>
        <v>NT_11_R</v>
      </c>
      <c r="C67" s="50">
        <v>30.3</v>
      </c>
      <c r="D67" s="103"/>
    </row>
    <row r="68" ht="15.75" customHeight="1">
      <c r="A68" s="101">
        <f t="shared" si="4"/>
        <v>0</v>
      </c>
      <c r="B68" s="102" t="str">
        <f t="shared" si="2"/>
        <v>-6_11_0</v>
      </c>
      <c r="C68" s="50">
        <v>24.9</v>
      </c>
      <c r="D68" s="103"/>
    </row>
    <row r="69" ht="15.75" customHeight="1">
      <c r="A69" s="101">
        <f t="shared" si="4"/>
        <v>0</v>
      </c>
      <c r="B69" s="102" t="str">
        <f t="shared" si="2"/>
        <v>-6_11_R</v>
      </c>
      <c r="C69" s="50">
        <v>25.3</v>
      </c>
      <c r="D69" s="103"/>
    </row>
    <row r="70" ht="15.75" customHeight="1">
      <c r="A70" s="101">
        <f t="shared" si="4"/>
        <v>0</v>
      </c>
      <c r="B70" s="102" t="str">
        <f t="shared" si="2"/>
        <v>-5_11_20</v>
      </c>
      <c r="C70" s="50">
        <v>27.8</v>
      </c>
      <c r="D70" s="103"/>
    </row>
    <row r="71" ht="15.75" customHeight="1">
      <c r="A71" s="101">
        <f t="shared" si="4"/>
        <v>0</v>
      </c>
      <c r="B71" s="102" t="str">
        <f t="shared" si="2"/>
        <v>-5_11_2R</v>
      </c>
      <c r="C71" s="50">
        <v>29.7</v>
      </c>
      <c r="D71" s="103"/>
    </row>
    <row r="72" ht="15.75" customHeight="1">
      <c r="A72" s="101">
        <f t="shared" si="4"/>
        <v>0</v>
      </c>
      <c r="B72" s="102" t="str">
        <f t="shared" si="2"/>
        <v>-4_11_0</v>
      </c>
      <c r="C72" s="50">
        <v>29.0</v>
      </c>
      <c r="D72" s="103"/>
    </row>
    <row r="73" ht="15.75" customHeight="1">
      <c r="A73" s="101">
        <f t="shared" si="4"/>
        <v>0</v>
      </c>
      <c r="B73" s="102" t="str">
        <f t="shared" si="2"/>
        <v>-4_11_L</v>
      </c>
      <c r="C73" s="50">
        <v>27.0</v>
      </c>
      <c r="D73" s="103"/>
    </row>
    <row r="74" ht="15.75" customHeight="1">
      <c r="A74" s="101">
        <f t="shared" si="4"/>
        <v>0</v>
      </c>
      <c r="B74" s="102" t="str">
        <f t="shared" si="2"/>
        <v>-4_11_R</v>
      </c>
      <c r="C74" s="50">
        <v>24.6</v>
      </c>
      <c r="D74" s="103"/>
    </row>
    <row r="75" ht="15.75" customHeight="1">
      <c r="A75" s="101">
        <f t="shared" si="4"/>
        <v>0</v>
      </c>
      <c r="B75" s="102" t="str">
        <f t="shared" si="2"/>
        <v>-3_11_30</v>
      </c>
      <c r="C75" s="50">
        <v>26.2</v>
      </c>
      <c r="D75" s="103"/>
    </row>
    <row r="76" ht="15.75" customHeight="1">
      <c r="A76" s="101">
        <f t="shared" si="4"/>
        <v>0</v>
      </c>
      <c r="B76" s="102" t="str">
        <f t="shared" si="2"/>
        <v>-3_11_3L</v>
      </c>
      <c r="C76" s="50">
        <v>26.8</v>
      </c>
      <c r="D76" s="103"/>
    </row>
    <row r="77" ht="15.75" customHeight="1">
      <c r="A77" s="101">
        <f t="shared" si="4"/>
        <v>0</v>
      </c>
      <c r="B77" s="102" t="str">
        <f t="shared" si="2"/>
        <v>-3_11_3R</v>
      </c>
      <c r="C77" s="50">
        <v>28.8</v>
      </c>
      <c r="D77" s="103"/>
    </row>
    <row r="78" ht="15.75" customHeight="1">
      <c r="A78" s="101">
        <f t="shared" si="4"/>
        <v>0</v>
      </c>
      <c r="B78" s="102" t="str">
        <f t="shared" si="2"/>
        <v>-2_11_0</v>
      </c>
      <c r="C78" s="50">
        <v>26.1</v>
      </c>
      <c r="D78" s="103"/>
    </row>
    <row r="79" ht="15.75" customHeight="1">
      <c r="A79" s="101">
        <f t="shared" si="4"/>
        <v>0</v>
      </c>
      <c r="B79" s="102" t="str">
        <f t="shared" si="2"/>
        <v>-2_11_R</v>
      </c>
      <c r="C79" s="50">
        <v>27.0</v>
      </c>
      <c r="D79" s="103"/>
    </row>
    <row r="80" ht="15.75" customHeight="1">
      <c r="A80" s="101">
        <f t="shared" si="4"/>
        <v>0</v>
      </c>
      <c r="B80" s="102" t="str">
        <f t="shared" si="2"/>
        <v>-1_11_10</v>
      </c>
      <c r="C80" s="50">
        <v>29.8</v>
      </c>
      <c r="D80" s="103"/>
    </row>
    <row r="81" ht="15.75" customHeight="1">
      <c r="A81" s="104">
        <f t="shared" si="4"/>
        <v>0</v>
      </c>
      <c r="B81" s="105" t="str">
        <f t="shared" si="2"/>
        <v>-1_11_1R</v>
      </c>
      <c r="C81" s="50">
        <v>31.2</v>
      </c>
      <c r="D81" s="106"/>
    </row>
    <row r="82" ht="15.75" customHeight="1">
      <c r="A82" s="89">
        <f t="shared" si="4"/>
        <v>1</v>
      </c>
      <c r="B82" s="90" t="str">
        <f t="shared" si="2"/>
        <v>NT_11_0</v>
      </c>
      <c r="C82" s="91">
        <v>29.0</v>
      </c>
      <c r="D82" s="109"/>
    </row>
    <row r="83" ht="15.75" customHeight="1">
      <c r="A83" s="101">
        <f t="shared" si="4"/>
        <v>1</v>
      </c>
      <c r="B83" s="93" t="str">
        <f t="shared" si="2"/>
        <v>NT_11_R</v>
      </c>
      <c r="C83" s="50">
        <v>30.0</v>
      </c>
      <c r="D83" s="94"/>
    </row>
    <row r="84" ht="15.75" customHeight="1">
      <c r="A84" s="101">
        <f t="shared" si="4"/>
        <v>1</v>
      </c>
      <c r="B84" s="93" t="str">
        <f t="shared" si="2"/>
        <v>-6_11_0</v>
      </c>
      <c r="C84" s="50">
        <v>24.0</v>
      </c>
      <c r="D84" s="94"/>
    </row>
    <row r="85" ht="15.75" customHeight="1">
      <c r="A85" s="101">
        <f t="shared" si="4"/>
        <v>1</v>
      </c>
      <c r="B85" s="93" t="str">
        <f t="shared" si="2"/>
        <v>-6_11_R</v>
      </c>
      <c r="C85" s="50">
        <v>24.2</v>
      </c>
      <c r="D85" s="94"/>
    </row>
    <row r="86" ht="15.75" customHeight="1">
      <c r="A86" s="101">
        <f t="shared" si="4"/>
        <v>1</v>
      </c>
      <c r="B86" s="93" t="str">
        <f t="shared" si="2"/>
        <v>-5_11_20</v>
      </c>
      <c r="C86" s="50">
        <v>28.2</v>
      </c>
      <c r="D86" s="94"/>
    </row>
    <row r="87" ht="15.75" customHeight="1">
      <c r="A87" s="101">
        <f t="shared" si="4"/>
        <v>1</v>
      </c>
      <c r="B87" s="93" t="str">
        <f t="shared" si="2"/>
        <v>-5_11_2R</v>
      </c>
      <c r="C87" s="50">
        <v>30.3</v>
      </c>
      <c r="D87" s="94"/>
    </row>
    <row r="88" ht="15.75" customHeight="1">
      <c r="A88" s="101">
        <f t="shared" si="4"/>
        <v>1</v>
      </c>
      <c r="B88" s="93" t="str">
        <f t="shared" si="2"/>
        <v>-4_11_0</v>
      </c>
      <c r="C88" s="50">
        <v>29.2</v>
      </c>
      <c r="D88" s="94"/>
    </row>
    <row r="89" ht="15.75" customHeight="1">
      <c r="A89" s="101">
        <f t="shared" si="4"/>
        <v>1</v>
      </c>
      <c r="B89" s="93" t="str">
        <f t="shared" si="2"/>
        <v>-4_11_L</v>
      </c>
      <c r="C89" s="50">
        <v>26.7</v>
      </c>
      <c r="D89" s="94"/>
    </row>
    <row r="90" ht="15.75" customHeight="1">
      <c r="A90" s="101">
        <f t="shared" si="4"/>
        <v>1</v>
      </c>
      <c r="B90" s="93" t="str">
        <f t="shared" si="2"/>
        <v>-4_11_R</v>
      </c>
      <c r="C90" s="50">
        <v>24.4</v>
      </c>
      <c r="D90" s="94"/>
    </row>
    <row r="91" ht="15.75" customHeight="1">
      <c r="A91" s="101">
        <f t="shared" si="4"/>
        <v>1</v>
      </c>
      <c r="B91" s="93" t="str">
        <f t="shared" si="2"/>
        <v>-3_11_30</v>
      </c>
      <c r="C91" s="50">
        <v>26.2</v>
      </c>
      <c r="D91" s="94"/>
    </row>
    <row r="92" ht="15.75" customHeight="1">
      <c r="A92" s="101">
        <f t="shared" si="4"/>
        <v>1</v>
      </c>
      <c r="B92" s="93" t="str">
        <f t="shared" si="2"/>
        <v>-3_11_3L</v>
      </c>
      <c r="C92" s="50">
        <v>26.6</v>
      </c>
      <c r="D92" s="94"/>
    </row>
    <row r="93" ht="15.75" customHeight="1">
      <c r="A93" s="101">
        <f t="shared" si="4"/>
        <v>1</v>
      </c>
      <c r="B93" s="93" t="str">
        <f t="shared" si="2"/>
        <v>-3_11_3R</v>
      </c>
      <c r="C93" s="50">
        <v>29.0</v>
      </c>
      <c r="D93" s="94"/>
    </row>
    <row r="94" ht="15.75" customHeight="1">
      <c r="A94" s="101">
        <f t="shared" si="4"/>
        <v>1</v>
      </c>
      <c r="B94" s="93" t="str">
        <f t="shared" si="2"/>
        <v>-2_11_0</v>
      </c>
      <c r="C94" s="50">
        <v>26.2</v>
      </c>
      <c r="D94" s="94"/>
    </row>
    <row r="95" ht="15.75" customHeight="1">
      <c r="A95" s="101">
        <f t="shared" si="4"/>
        <v>1</v>
      </c>
      <c r="B95" s="93" t="str">
        <f t="shared" si="2"/>
        <v>-2_11_R</v>
      </c>
      <c r="C95" s="50">
        <v>26.7</v>
      </c>
      <c r="D95" s="94"/>
    </row>
    <row r="96" ht="15.75" customHeight="1">
      <c r="A96" s="101">
        <f t="shared" si="4"/>
        <v>1</v>
      </c>
      <c r="B96" s="93" t="str">
        <f t="shared" si="2"/>
        <v>-1_11_10</v>
      </c>
      <c r="C96" s="50">
        <v>30.5</v>
      </c>
      <c r="D96" s="94"/>
    </row>
    <row r="97" ht="15.75" customHeight="1">
      <c r="A97" s="107">
        <f t="shared" si="4"/>
        <v>1</v>
      </c>
      <c r="B97" s="95" t="str">
        <f t="shared" si="2"/>
        <v>-1_11_1R</v>
      </c>
      <c r="C97" s="96">
        <v>31.7</v>
      </c>
      <c r="D97" s="97"/>
    </row>
    <row r="98" ht="15.75" customHeight="1">
      <c r="A98" s="98">
        <f t="shared" si="4"/>
        <v>2</v>
      </c>
      <c r="B98" s="99" t="str">
        <f t="shared" si="2"/>
        <v>NT_11_0</v>
      </c>
      <c r="C98" s="76">
        <v>28.3</v>
      </c>
      <c r="D98" s="108"/>
    </row>
    <row r="99" ht="15.75" customHeight="1">
      <c r="A99" s="101">
        <f t="shared" si="4"/>
        <v>2</v>
      </c>
      <c r="B99" s="102" t="str">
        <f t="shared" si="2"/>
        <v>NT_11_R</v>
      </c>
      <c r="C99" s="50">
        <v>29.6</v>
      </c>
      <c r="D99" s="103"/>
    </row>
    <row r="100" ht="15.75" customHeight="1">
      <c r="A100" s="101">
        <f t="shared" si="4"/>
        <v>2</v>
      </c>
      <c r="B100" s="102" t="str">
        <f t="shared" si="2"/>
        <v>-6_11_0</v>
      </c>
      <c r="C100" s="50">
        <v>22.5</v>
      </c>
      <c r="D100" s="103"/>
    </row>
    <row r="101" ht="15.75" customHeight="1">
      <c r="A101" s="101">
        <f t="shared" si="4"/>
        <v>2</v>
      </c>
      <c r="B101" s="102" t="str">
        <f t="shared" si="2"/>
        <v>-6_11_R</v>
      </c>
      <c r="C101" s="50">
        <v>24.4</v>
      </c>
      <c r="D101" s="103"/>
    </row>
    <row r="102" ht="15.75" customHeight="1">
      <c r="A102" s="101">
        <f t="shared" si="4"/>
        <v>2</v>
      </c>
      <c r="B102" s="102" t="str">
        <f t="shared" si="2"/>
        <v>-5_11_20</v>
      </c>
      <c r="C102" s="50">
        <v>27.6</v>
      </c>
      <c r="D102" s="103"/>
    </row>
    <row r="103" ht="15.75" customHeight="1">
      <c r="A103" s="101">
        <f t="shared" si="4"/>
        <v>2</v>
      </c>
      <c r="B103" s="102" t="str">
        <f t="shared" si="2"/>
        <v>-5_11_2R</v>
      </c>
      <c r="C103" s="50">
        <v>27.7</v>
      </c>
      <c r="D103" s="103"/>
    </row>
    <row r="104" ht="15.75" customHeight="1">
      <c r="A104" s="101">
        <f t="shared" si="4"/>
        <v>2</v>
      </c>
      <c r="B104" s="102" t="str">
        <f t="shared" si="2"/>
        <v>-4_11_0</v>
      </c>
      <c r="C104" s="50">
        <v>28.8</v>
      </c>
      <c r="D104" s="103"/>
    </row>
    <row r="105" ht="15.75" customHeight="1">
      <c r="A105" s="101">
        <f t="shared" si="4"/>
        <v>2</v>
      </c>
      <c r="B105" s="102" t="str">
        <f t="shared" si="2"/>
        <v>-4_11_L</v>
      </c>
      <c r="C105" s="50">
        <v>26.1</v>
      </c>
      <c r="D105" s="103"/>
    </row>
    <row r="106" ht="15.75" customHeight="1">
      <c r="A106" s="101">
        <f t="shared" si="4"/>
        <v>2</v>
      </c>
      <c r="B106" s="102" t="str">
        <f t="shared" si="2"/>
        <v>-4_11_R</v>
      </c>
      <c r="C106" s="50">
        <v>22.2</v>
      </c>
      <c r="D106" s="103"/>
    </row>
    <row r="107" ht="15.75" customHeight="1">
      <c r="A107" s="101">
        <f t="shared" si="4"/>
        <v>2</v>
      </c>
      <c r="B107" s="102" t="str">
        <f t="shared" si="2"/>
        <v>-3_11_30</v>
      </c>
      <c r="C107" s="50">
        <v>25.6</v>
      </c>
      <c r="D107" s="110"/>
    </row>
    <row r="108" ht="15.75" customHeight="1">
      <c r="A108" s="101">
        <f t="shared" si="4"/>
        <v>2</v>
      </c>
      <c r="B108" s="102" t="str">
        <f t="shared" si="2"/>
        <v>-3_11_3L</v>
      </c>
      <c r="C108" s="50">
        <v>25.9</v>
      </c>
      <c r="D108" s="103"/>
    </row>
    <row r="109" ht="15.75" customHeight="1">
      <c r="A109" s="101">
        <f t="shared" si="4"/>
        <v>2</v>
      </c>
      <c r="B109" s="102" t="str">
        <f t="shared" si="2"/>
        <v>-3_11_3R</v>
      </c>
      <c r="C109" s="50">
        <v>28.6</v>
      </c>
      <c r="D109" s="103"/>
    </row>
    <row r="110" ht="15.75" customHeight="1">
      <c r="A110" s="101">
        <f t="shared" si="4"/>
        <v>2</v>
      </c>
      <c r="B110" s="102" t="str">
        <f t="shared" si="2"/>
        <v>-2_11_0</v>
      </c>
      <c r="C110" s="50">
        <v>25.7</v>
      </c>
      <c r="D110" s="103"/>
    </row>
    <row r="111" ht="15.75" customHeight="1">
      <c r="A111" s="101">
        <f t="shared" si="4"/>
        <v>2</v>
      </c>
      <c r="B111" s="102" t="str">
        <f t="shared" si="2"/>
        <v>-2_11_R</v>
      </c>
      <c r="C111" s="50">
        <v>26.4</v>
      </c>
      <c r="D111" s="103"/>
    </row>
    <row r="112" ht="15.75" customHeight="1">
      <c r="A112" s="101">
        <f t="shared" si="4"/>
        <v>2</v>
      </c>
      <c r="B112" s="102" t="str">
        <f t="shared" si="2"/>
        <v>-1_11_10</v>
      </c>
      <c r="C112" s="50">
        <v>29.2</v>
      </c>
      <c r="D112" s="103"/>
    </row>
    <row r="113" ht="15.75" customHeight="1">
      <c r="A113" s="104">
        <f t="shared" si="4"/>
        <v>2</v>
      </c>
      <c r="B113" s="105" t="str">
        <f t="shared" si="2"/>
        <v>-1_11_1R</v>
      </c>
      <c r="C113" s="84">
        <v>31.5</v>
      </c>
      <c r="D113" s="106"/>
    </row>
    <row r="114" ht="15.75" customHeight="1">
      <c r="A114" s="89">
        <f t="shared" si="4"/>
        <v>3</v>
      </c>
      <c r="B114" s="90" t="str">
        <f t="shared" si="2"/>
        <v>NT_11_0</v>
      </c>
      <c r="C114" s="91">
        <v>28.9</v>
      </c>
      <c r="D114" s="109"/>
    </row>
    <row r="115" ht="15.75" customHeight="1">
      <c r="A115" s="101">
        <f t="shared" si="4"/>
        <v>3</v>
      </c>
      <c r="B115" s="93" t="str">
        <f t="shared" si="2"/>
        <v>NT_11_R</v>
      </c>
      <c r="C115" s="50">
        <v>30.0</v>
      </c>
      <c r="D115" s="94"/>
    </row>
    <row r="116" ht="15.75" customHeight="1">
      <c r="A116" s="101">
        <f t="shared" si="4"/>
        <v>3</v>
      </c>
      <c r="B116" s="93" t="str">
        <f t="shared" si="2"/>
        <v>-6_11_0</v>
      </c>
      <c r="C116" s="50">
        <v>22.4</v>
      </c>
      <c r="D116" s="94"/>
    </row>
    <row r="117" ht="15.75" customHeight="1">
      <c r="A117" s="101">
        <f t="shared" si="4"/>
        <v>3</v>
      </c>
      <c r="B117" s="93" t="str">
        <f t="shared" si="2"/>
        <v>-6_11_R</v>
      </c>
      <c r="C117" s="50">
        <v>23.5</v>
      </c>
      <c r="D117" s="94"/>
    </row>
    <row r="118" ht="15.75" customHeight="1">
      <c r="A118" s="101">
        <f t="shared" si="4"/>
        <v>3</v>
      </c>
      <c r="B118" s="93" t="str">
        <f t="shared" si="2"/>
        <v>-5_11_20</v>
      </c>
      <c r="C118" s="50">
        <v>28.4</v>
      </c>
      <c r="D118" s="94"/>
    </row>
    <row r="119" ht="15.75" customHeight="1">
      <c r="A119" s="101">
        <f t="shared" si="4"/>
        <v>3</v>
      </c>
      <c r="B119" s="93" t="str">
        <f t="shared" si="2"/>
        <v>-5_11_2R</v>
      </c>
      <c r="C119" s="50">
        <v>28.0</v>
      </c>
      <c r="D119" s="94"/>
    </row>
    <row r="120" ht="15.75" customHeight="1">
      <c r="A120" s="101">
        <f t="shared" si="4"/>
        <v>3</v>
      </c>
      <c r="B120" s="93" t="str">
        <f t="shared" si="2"/>
        <v>-4_11_0</v>
      </c>
      <c r="C120" s="50">
        <v>28.3</v>
      </c>
      <c r="D120" s="94"/>
    </row>
    <row r="121" ht="15.75" customHeight="1">
      <c r="A121" s="101">
        <f t="shared" si="4"/>
        <v>3</v>
      </c>
      <c r="B121" s="93" t="str">
        <f t="shared" si="2"/>
        <v>-4_11_L</v>
      </c>
      <c r="C121" s="50">
        <v>24.7</v>
      </c>
      <c r="D121" s="94"/>
    </row>
    <row r="122" ht="15.75" customHeight="1">
      <c r="A122" s="101">
        <f t="shared" si="4"/>
        <v>3</v>
      </c>
      <c r="B122" s="93" t="str">
        <f t="shared" si="2"/>
        <v>-4_11_R</v>
      </c>
      <c r="C122" s="50">
        <v>22.6</v>
      </c>
      <c r="D122" s="94"/>
    </row>
    <row r="123" ht="15.75" customHeight="1">
      <c r="A123" s="101">
        <f t="shared" si="4"/>
        <v>3</v>
      </c>
      <c r="B123" s="93" t="str">
        <f t="shared" si="2"/>
        <v>-3_11_30</v>
      </c>
      <c r="C123" s="50">
        <v>25.6</v>
      </c>
      <c r="D123" s="94"/>
    </row>
    <row r="124" ht="15.75" customHeight="1">
      <c r="A124" s="101">
        <f t="shared" si="4"/>
        <v>3</v>
      </c>
      <c r="B124" s="93" t="str">
        <f t="shared" si="2"/>
        <v>-3_11_3L</v>
      </c>
      <c r="C124" s="50">
        <v>25.5</v>
      </c>
      <c r="D124" s="94"/>
    </row>
    <row r="125" ht="15.75" customHeight="1">
      <c r="A125" s="101">
        <f t="shared" si="4"/>
        <v>3</v>
      </c>
      <c r="B125" s="93" t="str">
        <f t="shared" si="2"/>
        <v>-3_11_3R</v>
      </c>
      <c r="C125" s="50">
        <v>28.3</v>
      </c>
      <c r="D125" s="94"/>
    </row>
    <row r="126" ht="15.75" customHeight="1">
      <c r="A126" s="101">
        <f t="shared" si="4"/>
        <v>3</v>
      </c>
      <c r="B126" s="93" t="str">
        <f t="shared" si="2"/>
        <v>-2_11_0</v>
      </c>
      <c r="C126" s="50">
        <v>25.5</v>
      </c>
      <c r="D126" s="94"/>
    </row>
    <row r="127" ht="15.75" customHeight="1">
      <c r="A127" s="101">
        <f t="shared" si="4"/>
        <v>3</v>
      </c>
      <c r="B127" s="93" t="str">
        <f t="shared" si="2"/>
        <v>-2_11_R</v>
      </c>
      <c r="C127" s="50">
        <v>26.2</v>
      </c>
      <c r="D127" s="94"/>
    </row>
    <row r="128" ht="15.75" customHeight="1">
      <c r="A128" s="101">
        <f t="shared" si="4"/>
        <v>3</v>
      </c>
      <c r="B128" s="93" t="str">
        <f t="shared" si="2"/>
        <v>-1_11_10</v>
      </c>
      <c r="C128" s="50">
        <v>29.3</v>
      </c>
      <c r="D128" s="94"/>
    </row>
    <row r="129" ht="15.75" customHeight="1">
      <c r="A129" s="107">
        <f t="shared" si="4"/>
        <v>3</v>
      </c>
      <c r="B129" s="95" t="str">
        <f t="shared" si="2"/>
        <v>-1_11_1R</v>
      </c>
      <c r="C129" s="96">
        <v>30.4</v>
      </c>
      <c r="D129" s="97"/>
    </row>
    <row r="130" ht="15.75" customHeight="1">
      <c r="A130" s="98">
        <f t="shared" si="4"/>
        <v>4</v>
      </c>
      <c r="B130" s="99" t="str">
        <f t="shared" si="2"/>
        <v>NT_11_0</v>
      </c>
      <c r="C130" s="76">
        <v>28.2</v>
      </c>
      <c r="D130" s="108"/>
    </row>
    <row r="131" ht="15.75" customHeight="1">
      <c r="A131" s="101">
        <f t="shared" si="4"/>
        <v>4</v>
      </c>
      <c r="B131" s="102" t="str">
        <f t="shared" si="2"/>
        <v>NT_11_R</v>
      </c>
      <c r="C131" s="50">
        <v>29.3</v>
      </c>
      <c r="D131" s="103"/>
    </row>
    <row r="132" ht="15.75" customHeight="1">
      <c r="A132" s="101">
        <f t="shared" si="4"/>
        <v>4</v>
      </c>
      <c r="B132" s="102" t="str">
        <f t="shared" si="2"/>
        <v>-6_11_0</v>
      </c>
      <c r="C132" s="50">
        <v>23.7</v>
      </c>
      <c r="D132" s="103"/>
    </row>
    <row r="133" ht="15.75" customHeight="1">
      <c r="A133" s="101">
        <f t="shared" si="4"/>
        <v>4</v>
      </c>
      <c r="B133" s="102" t="str">
        <f t="shared" si="2"/>
        <v>-6_11_R</v>
      </c>
      <c r="C133" s="50">
        <v>25.6</v>
      </c>
      <c r="D133" s="103"/>
    </row>
    <row r="134" ht="15.75" customHeight="1">
      <c r="A134" s="101">
        <f t="shared" si="4"/>
        <v>4</v>
      </c>
      <c r="B134" s="102" t="str">
        <f t="shared" si="2"/>
        <v>-5_11_20</v>
      </c>
      <c r="C134" s="50">
        <v>28.0</v>
      </c>
      <c r="D134" s="103"/>
    </row>
    <row r="135" ht="15.75" customHeight="1">
      <c r="A135" s="101">
        <f t="shared" si="4"/>
        <v>4</v>
      </c>
      <c r="B135" s="102" t="str">
        <f t="shared" si="2"/>
        <v>-5_11_2R</v>
      </c>
      <c r="C135" s="50">
        <v>29.5</v>
      </c>
      <c r="D135" s="103"/>
    </row>
    <row r="136" ht="15.75" customHeight="1">
      <c r="A136" s="101">
        <f t="shared" si="4"/>
        <v>4</v>
      </c>
      <c r="B136" s="102" t="str">
        <f t="shared" si="2"/>
        <v>-4_11_0</v>
      </c>
      <c r="C136" s="50">
        <v>29.0</v>
      </c>
      <c r="D136" s="103"/>
    </row>
    <row r="137" ht="15.75" customHeight="1">
      <c r="A137" s="101">
        <f t="shared" si="4"/>
        <v>4</v>
      </c>
      <c r="B137" s="102" t="str">
        <f t="shared" si="2"/>
        <v>-4_11_L</v>
      </c>
      <c r="C137" s="50">
        <v>26.2</v>
      </c>
      <c r="D137" s="103"/>
    </row>
    <row r="138" ht="15.75" customHeight="1">
      <c r="A138" s="101">
        <f t="shared" si="4"/>
        <v>4</v>
      </c>
      <c r="B138" s="102" t="str">
        <f t="shared" si="2"/>
        <v>-4_11_R</v>
      </c>
      <c r="C138" s="50">
        <v>23.6</v>
      </c>
      <c r="D138" s="103"/>
    </row>
    <row r="139" ht="15.75" customHeight="1">
      <c r="A139" s="101">
        <f t="shared" si="4"/>
        <v>4</v>
      </c>
      <c r="B139" s="102" t="str">
        <f t="shared" si="2"/>
        <v>-3_11_30</v>
      </c>
      <c r="C139" s="50">
        <v>26.0</v>
      </c>
      <c r="D139" s="103"/>
    </row>
    <row r="140" ht="15.75" customHeight="1">
      <c r="A140" s="101">
        <f t="shared" si="4"/>
        <v>4</v>
      </c>
      <c r="B140" s="102" t="str">
        <f t="shared" si="2"/>
        <v>-3_11_3L</v>
      </c>
      <c r="C140" s="50">
        <v>26.0</v>
      </c>
      <c r="D140" s="103"/>
    </row>
    <row r="141" ht="15.75" customHeight="1">
      <c r="A141" s="101">
        <f t="shared" si="4"/>
        <v>4</v>
      </c>
      <c r="B141" s="102" t="str">
        <f t="shared" si="2"/>
        <v>-3_11_3R</v>
      </c>
      <c r="C141" s="50">
        <v>28.0</v>
      </c>
      <c r="D141" s="103"/>
    </row>
    <row r="142" ht="15.75" customHeight="1">
      <c r="A142" s="101">
        <f t="shared" si="4"/>
        <v>4</v>
      </c>
      <c r="B142" s="102" t="str">
        <f t="shared" si="2"/>
        <v>-2_11_0</v>
      </c>
      <c r="C142" s="50">
        <v>26.3</v>
      </c>
      <c r="D142" s="103"/>
    </row>
    <row r="143" ht="15.75" customHeight="1">
      <c r="A143" s="101">
        <f t="shared" si="4"/>
        <v>4</v>
      </c>
      <c r="B143" s="102" t="str">
        <f t="shared" si="2"/>
        <v>-2_11_R</v>
      </c>
      <c r="C143" s="50">
        <v>26.8</v>
      </c>
      <c r="D143" s="103"/>
    </row>
    <row r="144" ht="15.75" customHeight="1">
      <c r="A144" s="101">
        <f t="shared" si="4"/>
        <v>4</v>
      </c>
      <c r="B144" s="102" t="str">
        <f t="shared" si="2"/>
        <v>-1_11_10</v>
      </c>
      <c r="C144" s="50">
        <v>29.3</v>
      </c>
      <c r="D144" s="103"/>
    </row>
    <row r="145" ht="15.75" customHeight="1">
      <c r="A145" s="104">
        <f t="shared" si="4"/>
        <v>4</v>
      </c>
      <c r="B145" s="105" t="str">
        <f t="shared" si="2"/>
        <v>-1_11_1R</v>
      </c>
      <c r="C145" s="84">
        <v>30.4</v>
      </c>
      <c r="D145" s="106"/>
    </row>
    <row r="146" ht="15.75" customHeight="1">
      <c r="A146" s="89">
        <f t="shared" si="4"/>
        <v>5</v>
      </c>
      <c r="B146" s="90" t="str">
        <f t="shared" si="2"/>
        <v>NT_11_0</v>
      </c>
      <c r="C146" s="91">
        <v>28.2</v>
      </c>
      <c r="D146" s="109"/>
    </row>
    <row r="147" ht="15.75" customHeight="1">
      <c r="A147" s="101">
        <f t="shared" si="4"/>
        <v>5</v>
      </c>
      <c r="B147" s="93" t="str">
        <f t="shared" si="2"/>
        <v>NT_11_R</v>
      </c>
      <c r="C147" s="50">
        <v>29.1</v>
      </c>
      <c r="D147" s="94"/>
    </row>
    <row r="148" ht="15.75" customHeight="1">
      <c r="A148" s="101">
        <f t="shared" si="4"/>
        <v>5</v>
      </c>
      <c r="B148" s="93" t="str">
        <f t="shared" si="2"/>
        <v>-6_11_0</v>
      </c>
      <c r="C148" s="50">
        <v>24.2</v>
      </c>
      <c r="D148" s="94"/>
    </row>
    <row r="149" ht="15.75" customHeight="1">
      <c r="A149" s="101">
        <f t="shared" si="4"/>
        <v>5</v>
      </c>
      <c r="B149" s="93" t="str">
        <f t="shared" si="2"/>
        <v>-6_11_R</v>
      </c>
      <c r="C149" s="50">
        <v>25.3</v>
      </c>
      <c r="D149" s="94"/>
    </row>
    <row r="150" ht="15.75" customHeight="1">
      <c r="A150" s="101">
        <f t="shared" si="4"/>
        <v>5</v>
      </c>
      <c r="B150" s="93" t="str">
        <f t="shared" si="2"/>
        <v>-5_11_20</v>
      </c>
      <c r="C150" s="50">
        <v>28.0</v>
      </c>
      <c r="D150" s="94"/>
    </row>
    <row r="151" ht="15.75" customHeight="1">
      <c r="A151" s="101">
        <f t="shared" si="4"/>
        <v>5</v>
      </c>
      <c r="B151" s="93" t="str">
        <f t="shared" si="2"/>
        <v>-5_11_2R</v>
      </c>
      <c r="C151" s="50">
        <v>29.3</v>
      </c>
      <c r="D151" s="94"/>
    </row>
    <row r="152" ht="15.75" customHeight="1">
      <c r="A152" s="101">
        <f t="shared" si="4"/>
        <v>5</v>
      </c>
      <c r="B152" s="93" t="str">
        <f t="shared" si="2"/>
        <v>-4_11_0</v>
      </c>
      <c r="C152" s="50">
        <v>28.9</v>
      </c>
      <c r="D152" s="94"/>
    </row>
    <row r="153" ht="15.75" customHeight="1">
      <c r="A153" s="101">
        <f t="shared" si="4"/>
        <v>5</v>
      </c>
      <c r="B153" s="93" t="str">
        <f t="shared" si="2"/>
        <v>-4_11_L</v>
      </c>
      <c r="C153" s="50">
        <v>27.6</v>
      </c>
      <c r="D153" s="94"/>
    </row>
    <row r="154" ht="15.75" customHeight="1">
      <c r="A154" s="101">
        <f t="shared" si="4"/>
        <v>5</v>
      </c>
      <c r="B154" s="93" t="str">
        <f t="shared" si="2"/>
        <v>-4_11_R</v>
      </c>
      <c r="C154" s="50">
        <v>23.6</v>
      </c>
      <c r="D154" s="94"/>
    </row>
    <row r="155" ht="15.75" customHeight="1">
      <c r="A155" s="101">
        <f t="shared" si="4"/>
        <v>5</v>
      </c>
      <c r="B155" s="93" t="str">
        <f t="shared" si="2"/>
        <v>-3_11_30</v>
      </c>
      <c r="C155" s="50">
        <v>25.7</v>
      </c>
      <c r="D155" s="94"/>
    </row>
    <row r="156" ht="15.75" customHeight="1">
      <c r="A156" s="101">
        <f t="shared" si="4"/>
        <v>5</v>
      </c>
      <c r="B156" s="93" t="str">
        <f t="shared" si="2"/>
        <v>-3_11_3L</v>
      </c>
      <c r="C156" s="50">
        <v>25.5</v>
      </c>
      <c r="D156" s="94"/>
    </row>
    <row r="157" ht="15.75" customHeight="1">
      <c r="A157" s="101">
        <f t="shared" si="4"/>
        <v>5</v>
      </c>
      <c r="B157" s="93" t="str">
        <f t="shared" si="2"/>
        <v>-3_11_3R</v>
      </c>
      <c r="C157" s="50">
        <v>28.0</v>
      </c>
      <c r="D157" s="94"/>
    </row>
    <row r="158" ht="15.75" customHeight="1">
      <c r="A158" s="101">
        <f t="shared" si="4"/>
        <v>5</v>
      </c>
      <c r="B158" s="93" t="str">
        <f t="shared" si="2"/>
        <v>-2_11_0</v>
      </c>
      <c r="C158" s="50">
        <v>25.7</v>
      </c>
      <c r="D158" s="94"/>
    </row>
    <row r="159" ht="15.75" customHeight="1">
      <c r="A159" s="101">
        <f t="shared" si="4"/>
        <v>5</v>
      </c>
      <c r="B159" s="93" t="str">
        <f t="shared" si="2"/>
        <v>-2_11_R</v>
      </c>
      <c r="C159" s="50">
        <v>26.2</v>
      </c>
      <c r="D159" s="94"/>
    </row>
    <row r="160" ht="15.75" customHeight="1">
      <c r="A160" s="101">
        <f t="shared" si="4"/>
        <v>5</v>
      </c>
      <c r="B160" s="93" t="str">
        <f t="shared" si="2"/>
        <v>-1_11_10</v>
      </c>
      <c r="C160" s="50">
        <v>29.9</v>
      </c>
      <c r="D160" s="94"/>
    </row>
    <row r="161" ht="15.75" customHeight="1">
      <c r="A161" s="107">
        <f t="shared" si="4"/>
        <v>5</v>
      </c>
      <c r="B161" s="95" t="str">
        <f t="shared" si="2"/>
        <v>-1_11_1R</v>
      </c>
      <c r="C161" s="96">
        <v>31.6</v>
      </c>
      <c r="D161" s="97"/>
    </row>
    <row r="162" ht="15.75" customHeight="1">
      <c r="A162" s="98">
        <f t="shared" si="4"/>
        <v>6</v>
      </c>
      <c r="B162" s="99" t="str">
        <f t="shared" si="2"/>
        <v>NT_11_0</v>
      </c>
      <c r="C162" s="76">
        <v>28.0</v>
      </c>
      <c r="D162" s="108"/>
    </row>
    <row r="163" ht="15.75" customHeight="1">
      <c r="A163" s="101">
        <f t="shared" si="4"/>
        <v>6</v>
      </c>
      <c r="B163" s="102" t="str">
        <f t="shared" si="2"/>
        <v>NT_11_R</v>
      </c>
      <c r="C163" s="50">
        <v>29.4</v>
      </c>
      <c r="D163" s="103"/>
    </row>
    <row r="164" ht="15.75" customHeight="1">
      <c r="A164" s="101">
        <f t="shared" si="4"/>
        <v>6</v>
      </c>
      <c r="B164" s="102" t="str">
        <f t="shared" si="2"/>
        <v>-6_11_0</v>
      </c>
      <c r="C164" s="50">
        <v>24.5</v>
      </c>
      <c r="D164" s="103"/>
    </row>
    <row r="165" ht="15.75" customHeight="1">
      <c r="A165" s="101">
        <f t="shared" si="4"/>
        <v>6</v>
      </c>
      <c r="B165" s="102" t="str">
        <f t="shared" si="2"/>
        <v>-6_11_R</v>
      </c>
      <c r="C165" s="50">
        <v>25.5</v>
      </c>
      <c r="D165" s="103"/>
    </row>
    <row r="166" ht="15.75" customHeight="1">
      <c r="A166" s="101">
        <f t="shared" si="4"/>
        <v>6</v>
      </c>
      <c r="B166" s="102" t="str">
        <f t="shared" si="2"/>
        <v>-5_11_20</v>
      </c>
      <c r="C166" s="50">
        <v>27.7</v>
      </c>
      <c r="D166" s="103"/>
    </row>
    <row r="167" ht="15.75" customHeight="1">
      <c r="A167" s="101">
        <f t="shared" si="4"/>
        <v>6</v>
      </c>
      <c r="B167" s="102" t="str">
        <f t="shared" si="2"/>
        <v>-5_11_2R</v>
      </c>
      <c r="C167" s="50">
        <v>29.2</v>
      </c>
      <c r="D167" s="103"/>
    </row>
    <row r="168" ht="15.75" customHeight="1">
      <c r="A168" s="101">
        <f t="shared" si="4"/>
        <v>6</v>
      </c>
      <c r="B168" s="102" t="str">
        <f t="shared" si="2"/>
        <v>-4_11_0</v>
      </c>
      <c r="C168" s="50">
        <v>29.0</v>
      </c>
      <c r="D168" s="103"/>
    </row>
    <row r="169" ht="15.75" customHeight="1">
      <c r="A169" s="101">
        <f t="shared" si="4"/>
        <v>6</v>
      </c>
      <c r="B169" s="102" t="str">
        <f t="shared" si="2"/>
        <v>-4_11_L</v>
      </c>
      <c r="C169" s="50">
        <v>26.6</v>
      </c>
      <c r="D169" s="103"/>
    </row>
    <row r="170" ht="15.75" customHeight="1">
      <c r="A170" s="101">
        <f t="shared" si="4"/>
        <v>6</v>
      </c>
      <c r="B170" s="102" t="str">
        <f t="shared" si="2"/>
        <v>-4_11_R</v>
      </c>
      <c r="C170" s="50">
        <v>23.9</v>
      </c>
      <c r="D170" s="103"/>
    </row>
    <row r="171" ht="15.75" customHeight="1">
      <c r="A171" s="101">
        <f t="shared" si="4"/>
        <v>6</v>
      </c>
      <c r="B171" s="102" t="str">
        <f t="shared" si="2"/>
        <v>-3_11_30</v>
      </c>
      <c r="C171" s="50">
        <v>25.5</v>
      </c>
      <c r="D171" s="103"/>
    </row>
    <row r="172" ht="15.75" customHeight="1">
      <c r="A172" s="101">
        <f t="shared" si="4"/>
        <v>6</v>
      </c>
      <c r="B172" s="102" t="str">
        <f t="shared" si="2"/>
        <v>-3_11_3L</v>
      </c>
      <c r="C172" s="50">
        <v>25.4</v>
      </c>
      <c r="D172" s="103"/>
    </row>
    <row r="173" ht="15.75" customHeight="1">
      <c r="A173" s="101">
        <f t="shared" si="4"/>
        <v>6</v>
      </c>
      <c r="B173" s="102" t="str">
        <f t="shared" si="2"/>
        <v>-3_11_3R</v>
      </c>
      <c r="C173" s="50">
        <v>27.7</v>
      </c>
      <c r="D173" s="103"/>
    </row>
    <row r="174" ht="15.75" customHeight="1">
      <c r="A174" s="101">
        <f t="shared" si="4"/>
        <v>6</v>
      </c>
      <c r="B174" s="102" t="str">
        <f t="shared" si="2"/>
        <v>-2_11_0</v>
      </c>
      <c r="C174" s="50">
        <v>25.7</v>
      </c>
      <c r="D174" s="103"/>
    </row>
    <row r="175" ht="15.75" customHeight="1">
      <c r="A175" s="101">
        <f t="shared" si="4"/>
        <v>6</v>
      </c>
      <c r="B175" s="102" t="str">
        <f t="shared" si="2"/>
        <v>-2_11_R</v>
      </c>
      <c r="C175" s="50">
        <v>25.5</v>
      </c>
      <c r="D175" s="103"/>
    </row>
    <row r="176" ht="15.75" customHeight="1">
      <c r="A176" s="101">
        <f t="shared" si="4"/>
        <v>6</v>
      </c>
      <c r="B176" s="102" t="str">
        <f t="shared" si="2"/>
        <v>-1_11_10</v>
      </c>
      <c r="C176" s="50">
        <v>29.6</v>
      </c>
      <c r="D176" s="103"/>
    </row>
    <row r="177" ht="15.75" customHeight="1">
      <c r="A177" s="104">
        <f t="shared" si="4"/>
        <v>6</v>
      </c>
      <c r="B177" s="105" t="str">
        <f t="shared" si="2"/>
        <v>-1_11_1R</v>
      </c>
      <c r="C177" s="84">
        <v>31.0</v>
      </c>
      <c r="D177" s="106"/>
    </row>
    <row r="178" ht="15.75" customHeight="1">
      <c r="A178" s="89">
        <f t="shared" si="4"/>
        <v>7</v>
      </c>
      <c r="B178" s="90" t="str">
        <f t="shared" si="2"/>
        <v>NT_11_0</v>
      </c>
      <c r="C178" s="91">
        <v>28.1</v>
      </c>
      <c r="D178" s="109"/>
    </row>
    <row r="179" ht="15.75" customHeight="1">
      <c r="A179" s="101">
        <f t="shared" si="4"/>
        <v>7</v>
      </c>
      <c r="B179" s="93" t="str">
        <f t="shared" si="2"/>
        <v>NT_11_R</v>
      </c>
      <c r="C179" s="50">
        <v>29.2</v>
      </c>
      <c r="D179" s="94"/>
    </row>
    <row r="180" ht="15.75" customHeight="1">
      <c r="A180" s="101">
        <f t="shared" si="4"/>
        <v>7</v>
      </c>
      <c r="B180" s="93" t="str">
        <f t="shared" si="2"/>
        <v>-6_11_0</v>
      </c>
      <c r="C180" s="50">
        <v>23.8</v>
      </c>
      <c r="D180" s="94"/>
    </row>
    <row r="181" ht="15.75" customHeight="1">
      <c r="A181" s="101">
        <f t="shared" si="4"/>
        <v>7</v>
      </c>
      <c r="B181" s="93" t="str">
        <f t="shared" si="2"/>
        <v>-6_11_R</v>
      </c>
      <c r="C181" s="50">
        <v>125.8</v>
      </c>
      <c r="D181" s="94"/>
    </row>
    <row r="182" ht="15.75" customHeight="1">
      <c r="A182" s="101">
        <f t="shared" si="4"/>
        <v>7</v>
      </c>
      <c r="B182" s="93" t="str">
        <f t="shared" si="2"/>
        <v>-5_11_20</v>
      </c>
      <c r="C182" s="50">
        <v>27.8</v>
      </c>
      <c r="D182" s="94"/>
    </row>
    <row r="183" ht="15.75" customHeight="1">
      <c r="A183" s="101">
        <f t="shared" si="4"/>
        <v>7</v>
      </c>
      <c r="B183" s="93" t="str">
        <f t="shared" si="2"/>
        <v>-5_11_2R</v>
      </c>
      <c r="C183" s="50">
        <v>29.1</v>
      </c>
      <c r="D183" s="94"/>
    </row>
    <row r="184" ht="15.75" customHeight="1">
      <c r="A184" s="101">
        <f t="shared" si="4"/>
        <v>7</v>
      </c>
      <c r="B184" s="93" t="str">
        <f t="shared" si="2"/>
        <v>-4_11_0</v>
      </c>
      <c r="C184" s="50">
        <v>28.6</v>
      </c>
      <c r="D184" s="94"/>
    </row>
    <row r="185" ht="15.75" customHeight="1">
      <c r="A185" s="101">
        <f t="shared" si="4"/>
        <v>7</v>
      </c>
      <c r="B185" s="93" t="str">
        <f t="shared" si="2"/>
        <v>-4_11_L</v>
      </c>
      <c r="C185" s="50">
        <v>26.6</v>
      </c>
      <c r="D185" s="94"/>
    </row>
    <row r="186" ht="15.75" customHeight="1">
      <c r="A186" s="101">
        <f t="shared" si="4"/>
        <v>7</v>
      </c>
      <c r="B186" s="93" t="str">
        <f t="shared" si="2"/>
        <v>-4_11_R</v>
      </c>
      <c r="C186" s="50">
        <v>23.9</v>
      </c>
      <c r="D186" s="94"/>
    </row>
    <row r="187" ht="15.75" customHeight="1">
      <c r="A187" s="101">
        <f t="shared" si="4"/>
        <v>7</v>
      </c>
      <c r="B187" s="93" t="str">
        <f t="shared" si="2"/>
        <v>-3_11_30</v>
      </c>
      <c r="C187" s="50">
        <v>25.5</v>
      </c>
      <c r="D187" s="94"/>
    </row>
    <row r="188" ht="15.75" customHeight="1">
      <c r="A188" s="101">
        <f t="shared" si="4"/>
        <v>7</v>
      </c>
      <c r="B188" s="93" t="str">
        <f t="shared" si="2"/>
        <v>-3_11_3L</v>
      </c>
      <c r="C188" s="50">
        <v>25.4</v>
      </c>
      <c r="D188" s="94"/>
    </row>
    <row r="189" ht="15.75" customHeight="1">
      <c r="A189" s="101">
        <f t="shared" si="4"/>
        <v>7</v>
      </c>
      <c r="B189" s="93" t="str">
        <f t="shared" si="2"/>
        <v>-3_11_3R</v>
      </c>
      <c r="C189" s="50">
        <v>27.9</v>
      </c>
      <c r="D189" s="94"/>
    </row>
    <row r="190" ht="15.75" customHeight="1">
      <c r="A190" s="101">
        <f t="shared" si="4"/>
        <v>7</v>
      </c>
      <c r="B190" s="93" t="str">
        <f t="shared" si="2"/>
        <v>-2_11_0</v>
      </c>
      <c r="C190" s="50">
        <v>25.6</v>
      </c>
      <c r="D190" s="94"/>
    </row>
    <row r="191" ht="15.75" customHeight="1">
      <c r="A191" s="101">
        <f t="shared" si="4"/>
        <v>7</v>
      </c>
      <c r="B191" s="93" t="str">
        <f t="shared" si="2"/>
        <v>-2_11_R</v>
      </c>
      <c r="C191" s="50">
        <v>26.0</v>
      </c>
      <c r="D191" s="94"/>
    </row>
    <row r="192" ht="15.75" customHeight="1">
      <c r="A192" s="101">
        <f t="shared" si="4"/>
        <v>7</v>
      </c>
      <c r="B192" s="93" t="str">
        <f t="shared" si="2"/>
        <v>-1_11_10</v>
      </c>
      <c r="C192" s="50">
        <v>29.5</v>
      </c>
      <c r="D192" s="94"/>
    </row>
    <row r="193" ht="15.75" customHeight="1">
      <c r="A193" s="107">
        <f t="shared" si="4"/>
        <v>7</v>
      </c>
      <c r="B193" s="95" t="str">
        <f t="shared" si="2"/>
        <v>-1_11_1R</v>
      </c>
      <c r="C193" s="96">
        <v>31.5</v>
      </c>
      <c r="D193" s="97"/>
    </row>
    <row r="194" ht="15.75" customHeight="1">
      <c r="A194" s="98">
        <f t="shared" si="4"/>
        <v>8</v>
      </c>
      <c r="B194" s="99" t="str">
        <f t="shared" si="2"/>
        <v>NT_11_0</v>
      </c>
      <c r="C194" s="76">
        <v>28.6</v>
      </c>
      <c r="D194" s="110"/>
    </row>
    <row r="195" ht="15.75" customHeight="1">
      <c r="A195" s="101">
        <f t="shared" si="4"/>
        <v>8</v>
      </c>
      <c r="B195" s="102" t="str">
        <f t="shared" si="2"/>
        <v>NT_11_R</v>
      </c>
      <c r="C195" s="50">
        <v>29.8</v>
      </c>
      <c r="D195" s="110"/>
    </row>
    <row r="196" ht="15.75" customHeight="1">
      <c r="A196" s="101">
        <f t="shared" si="4"/>
        <v>8</v>
      </c>
      <c r="B196" s="102" t="str">
        <f t="shared" si="2"/>
        <v>-6_11_0</v>
      </c>
      <c r="C196" s="50">
        <v>23.9</v>
      </c>
      <c r="D196" s="110"/>
    </row>
    <row r="197" ht="15.75" customHeight="1">
      <c r="A197" s="101">
        <f t="shared" si="4"/>
        <v>8</v>
      </c>
      <c r="B197" s="102" t="str">
        <f t="shared" si="2"/>
        <v>-6_11_R</v>
      </c>
      <c r="C197" s="50">
        <v>26.0</v>
      </c>
      <c r="D197" s="110"/>
    </row>
    <row r="198" ht="15.75" customHeight="1">
      <c r="A198" s="101">
        <f t="shared" si="4"/>
        <v>8</v>
      </c>
      <c r="B198" s="102" t="str">
        <f t="shared" si="2"/>
        <v>-5_11_20</v>
      </c>
      <c r="C198" s="50">
        <v>27.9</v>
      </c>
      <c r="D198" s="110"/>
    </row>
    <row r="199" ht="15.75" customHeight="1">
      <c r="A199" s="101">
        <f t="shared" si="4"/>
        <v>8</v>
      </c>
      <c r="B199" s="102" t="str">
        <f t="shared" si="2"/>
        <v>-5_11_2R</v>
      </c>
      <c r="C199" s="50">
        <v>29.2</v>
      </c>
      <c r="D199" s="110"/>
    </row>
    <row r="200" ht="15.75" customHeight="1">
      <c r="A200" s="101">
        <f t="shared" si="4"/>
        <v>8</v>
      </c>
      <c r="B200" s="102" t="str">
        <f t="shared" si="2"/>
        <v>-4_11_0</v>
      </c>
      <c r="C200" s="50">
        <v>28.4</v>
      </c>
      <c r="D200" s="110"/>
    </row>
    <row r="201" ht="15.75" customHeight="1">
      <c r="A201" s="101">
        <f t="shared" si="4"/>
        <v>8</v>
      </c>
      <c r="B201" s="102" t="str">
        <f t="shared" si="2"/>
        <v>-4_11_L</v>
      </c>
      <c r="C201" s="50">
        <v>26.2</v>
      </c>
      <c r="D201" s="110"/>
    </row>
    <row r="202" ht="15.75" customHeight="1">
      <c r="A202" s="101">
        <f t="shared" si="4"/>
        <v>8</v>
      </c>
      <c r="B202" s="102" t="str">
        <f t="shared" si="2"/>
        <v>-4_11_R</v>
      </c>
      <c r="C202" s="50">
        <v>24.0</v>
      </c>
      <c r="D202" s="110"/>
    </row>
    <row r="203" ht="15.75" customHeight="1">
      <c r="A203" s="101">
        <f t="shared" si="4"/>
        <v>8</v>
      </c>
      <c r="B203" s="102" t="str">
        <f t="shared" si="2"/>
        <v>-3_11_30</v>
      </c>
      <c r="C203" s="50">
        <v>25.3</v>
      </c>
      <c r="D203" s="110"/>
    </row>
    <row r="204" ht="15.75" customHeight="1">
      <c r="A204" s="101">
        <f t="shared" si="4"/>
        <v>8</v>
      </c>
      <c r="B204" s="102" t="str">
        <f t="shared" si="2"/>
        <v>-3_11_3L</v>
      </c>
      <c r="C204" s="50">
        <v>25.2</v>
      </c>
      <c r="D204" s="110"/>
    </row>
    <row r="205" ht="15.75" customHeight="1">
      <c r="A205" s="101">
        <f t="shared" si="4"/>
        <v>8</v>
      </c>
      <c r="B205" s="102" t="str">
        <f t="shared" si="2"/>
        <v>-3_11_3R</v>
      </c>
      <c r="C205" s="50">
        <v>27.5</v>
      </c>
      <c r="D205" s="110"/>
    </row>
    <row r="206" ht="15.75" customHeight="1">
      <c r="A206" s="101">
        <f t="shared" si="4"/>
        <v>8</v>
      </c>
      <c r="B206" s="102" t="str">
        <f t="shared" si="2"/>
        <v>-2_11_0</v>
      </c>
      <c r="C206" s="50">
        <v>25.6</v>
      </c>
      <c r="D206" s="110"/>
    </row>
    <row r="207" ht="15.75" customHeight="1">
      <c r="A207" s="101">
        <f t="shared" si="4"/>
        <v>8</v>
      </c>
      <c r="B207" s="102" t="str">
        <f t="shared" si="2"/>
        <v>-2_11_R</v>
      </c>
      <c r="C207" s="50">
        <v>25.8</v>
      </c>
      <c r="D207" s="110"/>
    </row>
    <row r="208" ht="15.75" customHeight="1">
      <c r="A208" s="101">
        <f t="shared" si="4"/>
        <v>8</v>
      </c>
      <c r="B208" s="102" t="str">
        <f t="shared" si="2"/>
        <v>-1_11_10</v>
      </c>
      <c r="C208" s="50">
        <v>29.3</v>
      </c>
      <c r="D208" s="110"/>
    </row>
    <row r="209" ht="15.75" customHeight="1">
      <c r="A209" s="104">
        <f t="shared" si="4"/>
        <v>8</v>
      </c>
      <c r="B209" s="105" t="str">
        <f t="shared" si="2"/>
        <v>-1_11_1R</v>
      </c>
      <c r="C209" s="84">
        <v>30.8</v>
      </c>
      <c r="D209" s="110"/>
    </row>
    <row r="210" ht="15.75" customHeight="1">
      <c r="A210" s="89">
        <f t="shared" si="4"/>
        <v>9</v>
      </c>
      <c r="B210" s="90" t="str">
        <f t="shared" si="2"/>
        <v>NT_11_0</v>
      </c>
      <c r="C210" s="91">
        <v>28.6</v>
      </c>
      <c r="D210" s="109"/>
    </row>
    <row r="211" ht="15.75" customHeight="1">
      <c r="A211" s="101">
        <f t="shared" si="4"/>
        <v>9</v>
      </c>
      <c r="B211" s="93" t="str">
        <f t="shared" si="2"/>
        <v>NT_11_R</v>
      </c>
      <c r="C211" s="50">
        <v>29.5</v>
      </c>
      <c r="D211" s="94"/>
    </row>
    <row r="212" ht="15.75" customHeight="1">
      <c r="A212" s="101">
        <f t="shared" si="4"/>
        <v>9</v>
      </c>
      <c r="B212" s="93" t="str">
        <f t="shared" si="2"/>
        <v>-6_11_0</v>
      </c>
      <c r="C212" s="50">
        <v>24.2</v>
      </c>
      <c r="D212" s="94"/>
    </row>
    <row r="213" ht="15.75" customHeight="1">
      <c r="A213" s="101">
        <f t="shared" si="4"/>
        <v>9</v>
      </c>
      <c r="B213" s="93" t="str">
        <f t="shared" si="2"/>
        <v>-6_11_R</v>
      </c>
      <c r="C213" s="50">
        <v>26.2</v>
      </c>
      <c r="D213" s="94"/>
    </row>
    <row r="214" ht="15.75" customHeight="1">
      <c r="A214" s="101">
        <f t="shared" si="4"/>
        <v>9</v>
      </c>
      <c r="B214" s="93" t="str">
        <f t="shared" si="2"/>
        <v>-5_11_20</v>
      </c>
      <c r="C214" s="50">
        <v>27.8</v>
      </c>
      <c r="D214" s="94"/>
    </row>
    <row r="215" ht="15.75" customHeight="1">
      <c r="A215" s="101">
        <f t="shared" si="4"/>
        <v>9</v>
      </c>
      <c r="B215" s="93" t="str">
        <f t="shared" si="2"/>
        <v>-5_11_2R</v>
      </c>
      <c r="C215" s="50">
        <v>29.2</v>
      </c>
      <c r="D215" s="94"/>
    </row>
    <row r="216" ht="15.75" customHeight="1">
      <c r="A216" s="101">
        <f t="shared" si="4"/>
        <v>9</v>
      </c>
      <c r="B216" s="93" t="str">
        <f t="shared" si="2"/>
        <v>-4_11_0</v>
      </c>
      <c r="C216" s="50">
        <v>28.5</v>
      </c>
      <c r="D216" s="94"/>
    </row>
    <row r="217" ht="15.75" customHeight="1">
      <c r="A217" s="101">
        <f t="shared" si="4"/>
        <v>9</v>
      </c>
      <c r="B217" s="93" t="str">
        <f t="shared" si="2"/>
        <v>-4_11_L</v>
      </c>
      <c r="C217" s="50">
        <v>25.9</v>
      </c>
      <c r="D217" s="94"/>
    </row>
    <row r="218" ht="15.75" customHeight="1">
      <c r="A218" s="101">
        <f t="shared" si="4"/>
        <v>9</v>
      </c>
      <c r="B218" s="93" t="str">
        <f t="shared" si="2"/>
        <v>-4_11_R</v>
      </c>
      <c r="C218" s="50">
        <v>24.0</v>
      </c>
      <c r="D218" s="94"/>
    </row>
    <row r="219" ht="15.75" customHeight="1">
      <c r="A219" s="101">
        <f t="shared" si="4"/>
        <v>9</v>
      </c>
      <c r="B219" s="93" t="str">
        <f t="shared" si="2"/>
        <v>-3_11_30</v>
      </c>
      <c r="C219" s="50">
        <v>25.5</v>
      </c>
      <c r="D219" s="94"/>
    </row>
    <row r="220" ht="15.75" customHeight="1">
      <c r="A220" s="101">
        <f t="shared" si="4"/>
        <v>9</v>
      </c>
      <c r="B220" s="93" t="str">
        <f t="shared" si="2"/>
        <v>-3_11_3L</v>
      </c>
      <c r="C220" s="50">
        <v>25.3</v>
      </c>
      <c r="D220" s="94"/>
    </row>
    <row r="221" ht="15.75" customHeight="1">
      <c r="A221" s="101">
        <f t="shared" si="4"/>
        <v>9</v>
      </c>
      <c r="B221" s="93" t="str">
        <f t="shared" si="2"/>
        <v>-3_11_3R</v>
      </c>
      <c r="C221" s="50">
        <v>27.7</v>
      </c>
      <c r="D221" s="94"/>
    </row>
    <row r="222" ht="15.75" customHeight="1">
      <c r="A222" s="101">
        <f t="shared" si="4"/>
        <v>9</v>
      </c>
      <c r="B222" s="93" t="str">
        <f t="shared" si="2"/>
        <v>-2_11_0</v>
      </c>
      <c r="C222" s="50">
        <v>25.8</v>
      </c>
      <c r="D222" s="94"/>
    </row>
    <row r="223" ht="15.75" customHeight="1">
      <c r="A223" s="101">
        <f t="shared" si="4"/>
        <v>9</v>
      </c>
      <c r="B223" s="93" t="str">
        <f t="shared" si="2"/>
        <v>-2_11_R</v>
      </c>
      <c r="C223" s="50">
        <v>26.1</v>
      </c>
      <c r="D223" s="94"/>
    </row>
    <row r="224" ht="15.75" customHeight="1">
      <c r="A224" s="101">
        <f t="shared" si="4"/>
        <v>9</v>
      </c>
      <c r="B224" s="93" t="str">
        <f t="shared" si="2"/>
        <v>-1_11_10</v>
      </c>
      <c r="C224" s="50">
        <v>29.3</v>
      </c>
      <c r="D224" s="94"/>
    </row>
    <row r="225" ht="15.75" customHeight="1">
      <c r="A225" s="107">
        <f t="shared" si="4"/>
        <v>9</v>
      </c>
      <c r="B225" s="95" t="str">
        <f t="shared" si="2"/>
        <v>-1_11_1R</v>
      </c>
      <c r="C225" s="96">
        <v>31.1</v>
      </c>
      <c r="D225" s="97"/>
    </row>
    <row r="226" ht="15.75" customHeight="1">
      <c r="A226" s="98">
        <f t="shared" si="4"/>
        <v>10</v>
      </c>
      <c r="B226" s="111" t="str">
        <f t="shared" si="2"/>
        <v>NT_11_0</v>
      </c>
      <c r="C226" s="76">
        <v>28.0</v>
      </c>
      <c r="D226" s="112"/>
    </row>
    <row r="227" ht="15.75" customHeight="1">
      <c r="A227" s="101">
        <f t="shared" si="4"/>
        <v>10</v>
      </c>
      <c r="B227" s="93" t="str">
        <f t="shared" si="2"/>
        <v>NT_11_R</v>
      </c>
      <c r="C227" s="50">
        <v>29.5</v>
      </c>
      <c r="D227" s="94"/>
    </row>
    <row r="228" ht="15.75" customHeight="1">
      <c r="A228" s="101">
        <f t="shared" si="4"/>
        <v>10</v>
      </c>
      <c r="B228" s="93" t="str">
        <f t="shared" si="2"/>
        <v>-6_11_0</v>
      </c>
      <c r="C228" s="50">
        <v>24.4</v>
      </c>
      <c r="D228" s="94"/>
    </row>
    <row r="229" ht="15.75" customHeight="1">
      <c r="A229" s="101">
        <f t="shared" si="4"/>
        <v>10</v>
      </c>
      <c r="B229" s="93" t="str">
        <f t="shared" si="2"/>
        <v>-6_11_R</v>
      </c>
      <c r="C229" s="50">
        <v>26.0</v>
      </c>
      <c r="D229" s="94"/>
    </row>
    <row r="230" ht="15.75" customHeight="1">
      <c r="A230" s="101">
        <f t="shared" si="4"/>
        <v>10</v>
      </c>
      <c r="B230" s="93" t="str">
        <f t="shared" si="2"/>
        <v>-5_11_20</v>
      </c>
      <c r="C230" s="50">
        <v>27.4</v>
      </c>
      <c r="D230" s="94"/>
    </row>
    <row r="231" ht="15.75" customHeight="1">
      <c r="A231" s="101">
        <f t="shared" si="4"/>
        <v>10</v>
      </c>
      <c r="B231" s="93" t="str">
        <f t="shared" si="2"/>
        <v>-5_11_2R</v>
      </c>
      <c r="C231" s="50">
        <v>29.0</v>
      </c>
      <c r="D231" s="94"/>
    </row>
    <row r="232" ht="15.75" customHeight="1">
      <c r="A232" s="101">
        <f t="shared" si="4"/>
        <v>10</v>
      </c>
      <c r="B232" s="93" t="str">
        <f t="shared" si="2"/>
        <v>-4_11_0</v>
      </c>
      <c r="C232" s="50">
        <v>28.5</v>
      </c>
      <c r="D232" s="94"/>
    </row>
    <row r="233" ht="15.75" customHeight="1">
      <c r="A233" s="101">
        <f t="shared" si="4"/>
        <v>10</v>
      </c>
      <c r="B233" s="93" t="str">
        <f t="shared" si="2"/>
        <v>-4_11_L</v>
      </c>
      <c r="C233" s="50">
        <v>25.8</v>
      </c>
      <c r="D233" s="94"/>
    </row>
    <row r="234" ht="15.75" customHeight="1">
      <c r="A234" s="101">
        <f t="shared" si="4"/>
        <v>10</v>
      </c>
      <c r="B234" s="93" t="str">
        <f t="shared" si="2"/>
        <v>-4_11_R</v>
      </c>
      <c r="C234" s="50">
        <v>23.5</v>
      </c>
      <c r="D234" s="94"/>
    </row>
    <row r="235" ht="15.75" customHeight="1">
      <c r="A235" s="101">
        <f t="shared" si="4"/>
        <v>10</v>
      </c>
      <c r="B235" s="93" t="str">
        <f t="shared" si="2"/>
        <v>-3_11_30</v>
      </c>
      <c r="C235" s="50">
        <v>25.2</v>
      </c>
      <c r="D235" s="94"/>
    </row>
    <row r="236" ht="15.75" customHeight="1">
      <c r="A236" s="101">
        <f t="shared" si="4"/>
        <v>10</v>
      </c>
      <c r="B236" s="93" t="str">
        <f t="shared" si="2"/>
        <v>-3_11_3L</v>
      </c>
      <c r="C236" s="50">
        <v>25.4</v>
      </c>
      <c r="D236" s="94"/>
    </row>
    <row r="237" ht="15.75" customHeight="1">
      <c r="A237" s="101">
        <f t="shared" si="4"/>
        <v>10</v>
      </c>
      <c r="B237" s="93" t="str">
        <f t="shared" si="2"/>
        <v>-3_11_3R</v>
      </c>
      <c r="C237" s="50">
        <v>27.7</v>
      </c>
      <c r="D237" s="94"/>
    </row>
    <row r="238" ht="15.75" customHeight="1">
      <c r="A238" s="101">
        <f t="shared" si="4"/>
        <v>10</v>
      </c>
      <c r="B238" s="93" t="str">
        <f t="shared" si="2"/>
        <v>-2_11_0</v>
      </c>
      <c r="C238" s="50">
        <v>25.9</v>
      </c>
      <c r="D238" s="94"/>
    </row>
    <row r="239" ht="15.75" customHeight="1">
      <c r="A239" s="101">
        <f t="shared" si="4"/>
        <v>10</v>
      </c>
      <c r="B239" s="93" t="str">
        <f t="shared" si="2"/>
        <v>-2_11_R</v>
      </c>
      <c r="C239" s="50">
        <v>26.2</v>
      </c>
      <c r="D239" s="94"/>
    </row>
    <row r="240" ht="15.75" customHeight="1">
      <c r="A240" s="101">
        <f t="shared" si="4"/>
        <v>10</v>
      </c>
      <c r="B240" s="93" t="str">
        <f t="shared" si="2"/>
        <v>-1_11_10</v>
      </c>
      <c r="C240" s="50">
        <v>29.5</v>
      </c>
      <c r="D240" s="94"/>
    </row>
    <row r="241" ht="15.75" customHeight="1">
      <c r="A241" s="107">
        <f t="shared" si="4"/>
        <v>10</v>
      </c>
      <c r="B241" s="95" t="str">
        <f t="shared" si="2"/>
        <v>-1_11_1R</v>
      </c>
      <c r="C241" s="96">
        <v>31.0</v>
      </c>
      <c r="D241" s="97"/>
    </row>
    <row r="242" ht="15.75" customHeight="1">
      <c r="A242" s="113"/>
      <c r="B242" s="113"/>
      <c r="C242" s="113"/>
      <c r="D242" s="116"/>
    </row>
    <row r="243" ht="15.75" customHeight="1">
      <c r="A243" s="113"/>
      <c r="B243" s="113"/>
      <c r="C243" s="113"/>
      <c r="D243" s="116"/>
    </row>
    <row r="244" ht="15.75" customHeight="1">
      <c r="A244" s="113"/>
      <c r="B244" s="113"/>
      <c r="C244" s="113"/>
      <c r="D244" s="116"/>
    </row>
    <row r="245" ht="15.75" customHeight="1">
      <c r="A245" s="113"/>
      <c r="B245" s="113"/>
      <c r="C245" s="113"/>
      <c r="D245" s="116"/>
    </row>
    <row r="246" ht="15.75" customHeight="1">
      <c r="A246" s="113"/>
      <c r="B246" s="113"/>
      <c r="C246" s="113"/>
      <c r="D246" s="116"/>
    </row>
    <row r="247" ht="15.75" customHeight="1">
      <c r="A247" s="113"/>
      <c r="B247" s="113"/>
      <c r="C247" s="113"/>
      <c r="D247" s="116"/>
    </row>
    <row r="248" ht="15.75" customHeight="1">
      <c r="A248" s="113"/>
      <c r="B248" s="113"/>
      <c r="C248" s="113"/>
      <c r="D248" s="116"/>
    </row>
    <row r="249" ht="15.75" customHeight="1">
      <c r="A249" s="113"/>
      <c r="B249" s="113"/>
      <c r="C249" s="113"/>
      <c r="D249" s="116"/>
    </row>
    <row r="250" ht="15.75" customHeight="1">
      <c r="A250" s="113"/>
      <c r="B250" s="113"/>
      <c r="C250" s="113"/>
      <c r="D250" s="116"/>
    </row>
    <row r="251" ht="15.75" customHeight="1">
      <c r="A251" s="113"/>
      <c r="B251" s="113"/>
      <c r="C251" s="113"/>
      <c r="D251" s="116"/>
    </row>
    <row r="252" ht="15.75" customHeight="1">
      <c r="A252" s="113"/>
      <c r="B252" s="113"/>
      <c r="C252" s="113"/>
      <c r="D252" s="116"/>
    </row>
    <row r="253" ht="15.75" customHeight="1">
      <c r="A253" s="113"/>
      <c r="B253" s="113"/>
      <c r="C253" s="113"/>
      <c r="D253" s="116"/>
    </row>
    <row r="254" ht="15.75" customHeight="1">
      <c r="A254" s="113"/>
      <c r="B254" s="113"/>
      <c r="C254" s="113"/>
      <c r="D254" s="116"/>
    </row>
    <row r="255" ht="15.75" customHeight="1">
      <c r="A255" s="113"/>
      <c r="B255" s="113"/>
      <c r="C255" s="113"/>
      <c r="D255" s="116"/>
    </row>
    <row r="256" ht="15.75" customHeight="1">
      <c r="A256" s="113"/>
      <c r="B256" s="113"/>
      <c r="C256" s="113"/>
      <c r="D256" s="116"/>
    </row>
    <row r="257" ht="15.75" customHeight="1">
      <c r="A257" s="113"/>
      <c r="B257" s="113"/>
      <c r="C257" s="113"/>
      <c r="D257" s="116"/>
    </row>
    <row r="258" ht="15.75" customHeight="1">
      <c r="A258" s="113"/>
      <c r="B258" s="113"/>
      <c r="C258" s="113"/>
      <c r="D258" s="116"/>
    </row>
    <row r="259" ht="15.75" customHeight="1">
      <c r="A259" s="113"/>
      <c r="B259" s="113"/>
      <c r="C259" s="113"/>
      <c r="D259" s="116"/>
    </row>
    <row r="260" ht="15.75" customHeight="1">
      <c r="A260" s="113"/>
      <c r="B260" s="113"/>
      <c r="C260" s="113"/>
      <c r="D260" s="116"/>
    </row>
    <row r="261" ht="15.75" customHeight="1">
      <c r="A261" s="113"/>
      <c r="B261" s="113"/>
      <c r="C261" s="113"/>
      <c r="D261" s="116"/>
    </row>
    <row r="262" ht="15.75" customHeight="1">
      <c r="A262" s="113"/>
      <c r="B262" s="113"/>
      <c r="C262" s="113"/>
      <c r="D262" s="116"/>
    </row>
    <row r="263" ht="15.75" customHeight="1">
      <c r="A263" s="113"/>
      <c r="B263" s="113"/>
      <c r="C263" s="113"/>
      <c r="D263" s="116"/>
    </row>
    <row r="264" ht="15.75" customHeight="1">
      <c r="A264" s="113"/>
      <c r="B264" s="113"/>
      <c r="C264" s="113"/>
      <c r="D264" s="116"/>
    </row>
    <row r="265" ht="15.75" customHeight="1">
      <c r="A265" s="113"/>
      <c r="B265" s="113"/>
      <c r="C265" s="113"/>
      <c r="D265" s="116"/>
    </row>
    <row r="266" ht="15.75" customHeight="1">
      <c r="A266" s="113"/>
      <c r="B266" s="113"/>
      <c r="C266" s="113"/>
      <c r="D266" s="116"/>
    </row>
    <row r="267" ht="15.75" customHeight="1">
      <c r="A267" s="113"/>
      <c r="B267" s="113"/>
      <c r="C267" s="113"/>
      <c r="D267" s="116"/>
    </row>
    <row r="268" ht="15.75" customHeight="1">
      <c r="A268" s="113"/>
      <c r="B268" s="113"/>
      <c r="C268" s="113"/>
      <c r="D268" s="116"/>
    </row>
    <row r="269" ht="15.75" customHeight="1">
      <c r="A269" s="113"/>
      <c r="B269" s="113"/>
      <c r="C269" s="113"/>
      <c r="D269" s="116"/>
    </row>
    <row r="270" ht="15.75" customHeight="1">
      <c r="A270" s="113"/>
      <c r="B270" s="113"/>
      <c r="C270" s="113"/>
      <c r="D270" s="116"/>
    </row>
    <row r="271" ht="15.75" customHeight="1">
      <c r="A271" s="113"/>
      <c r="B271" s="113"/>
      <c r="C271" s="113"/>
      <c r="D271" s="116"/>
    </row>
    <row r="272" ht="15.75" customHeight="1">
      <c r="A272" s="113"/>
      <c r="B272" s="113"/>
      <c r="C272" s="113"/>
      <c r="D272" s="116"/>
    </row>
    <row r="273" ht="15.75" customHeight="1">
      <c r="A273" s="113"/>
      <c r="B273" s="113"/>
      <c r="C273" s="113"/>
      <c r="D273" s="116"/>
    </row>
    <row r="274" ht="15.75" customHeight="1">
      <c r="A274" s="113"/>
      <c r="B274" s="113"/>
      <c r="C274" s="113"/>
      <c r="D274" s="116"/>
    </row>
    <row r="275" ht="15.75" customHeight="1">
      <c r="A275" s="113"/>
      <c r="B275" s="113"/>
      <c r="C275" s="113"/>
      <c r="D275" s="116"/>
    </row>
    <row r="276" ht="15.75" customHeight="1">
      <c r="A276" s="113"/>
      <c r="B276" s="113"/>
      <c r="C276" s="113"/>
      <c r="D276" s="116"/>
    </row>
    <row r="277" ht="15.75" customHeight="1">
      <c r="A277" s="113"/>
      <c r="B277" s="113"/>
      <c r="C277" s="113"/>
      <c r="D277" s="116"/>
    </row>
    <row r="278" ht="15.75" customHeight="1">
      <c r="A278" s="113"/>
      <c r="B278" s="113"/>
      <c r="C278" s="113"/>
      <c r="D278" s="116"/>
    </row>
    <row r="279" ht="15.75" customHeight="1">
      <c r="A279" s="113"/>
      <c r="B279" s="113"/>
      <c r="C279" s="113"/>
      <c r="D279" s="116"/>
    </row>
    <row r="280" ht="15.75" customHeight="1">
      <c r="A280" s="113"/>
      <c r="B280" s="113"/>
      <c r="C280" s="113"/>
      <c r="D280" s="116"/>
    </row>
    <row r="281" ht="15.75" customHeight="1">
      <c r="A281" s="113"/>
      <c r="B281" s="113"/>
      <c r="C281" s="113"/>
      <c r="D281" s="116"/>
    </row>
    <row r="282" ht="15.75" customHeight="1">
      <c r="A282" s="113"/>
      <c r="B282" s="113"/>
      <c r="C282" s="113"/>
      <c r="D282" s="116"/>
    </row>
    <row r="283" ht="15.75" customHeight="1">
      <c r="A283" s="113"/>
      <c r="B283" s="113"/>
      <c r="C283" s="113"/>
      <c r="D283" s="116"/>
    </row>
    <row r="284" ht="15.75" customHeight="1">
      <c r="A284" s="113"/>
      <c r="B284" s="113"/>
      <c r="C284" s="113"/>
      <c r="D284" s="116"/>
    </row>
    <row r="285" ht="15.75" customHeight="1">
      <c r="A285" s="113"/>
      <c r="B285" s="113"/>
      <c r="C285" s="113"/>
      <c r="D285" s="116"/>
    </row>
    <row r="286" ht="15.75" customHeight="1">
      <c r="A286" s="113"/>
      <c r="B286" s="113"/>
      <c r="C286" s="113"/>
      <c r="D286" s="116"/>
    </row>
    <row r="287" ht="15.75" customHeight="1">
      <c r="A287" s="113"/>
      <c r="B287" s="113"/>
      <c r="C287" s="113"/>
      <c r="D287" s="116"/>
    </row>
    <row r="288" ht="15.75" customHeight="1">
      <c r="A288" s="113"/>
      <c r="B288" s="113"/>
      <c r="C288" s="113"/>
      <c r="D288" s="116"/>
    </row>
    <row r="289" ht="15.75" customHeight="1">
      <c r="A289" s="113"/>
      <c r="B289" s="113"/>
      <c r="C289" s="113"/>
      <c r="D289" s="116"/>
    </row>
    <row r="290" ht="15.75" customHeight="1">
      <c r="A290" s="113"/>
      <c r="B290" s="113"/>
      <c r="C290" s="113"/>
      <c r="D290" s="116"/>
    </row>
    <row r="291" ht="15.75" customHeight="1">
      <c r="A291" s="113"/>
      <c r="B291" s="113"/>
      <c r="C291" s="113"/>
      <c r="D291" s="116"/>
    </row>
    <row r="292" ht="15.75" customHeight="1">
      <c r="A292" s="113"/>
      <c r="B292" s="113"/>
      <c r="C292" s="113"/>
      <c r="D292" s="116"/>
    </row>
    <row r="293" ht="15.75" customHeight="1">
      <c r="A293" s="113"/>
      <c r="B293" s="113"/>
      <c r="C293" s="113"/>
      <c r="D293" s="116"/>
    </row>
    <row r="294" ht="15.75" customHeight="1">
      <c r="A294" s="113"/>
      <c r="B294" s="113"/>
      <c r="C294" s="113"/>
      <c r="D294" s="116"/>
    </row>
    <row r="295" ht="15.75" customHeight="1">
      <c r="A295" s="113"/>
      <c r="B295" s="113"/>
      <c r="C295" s="113"/>
      <c r="D295" s="116"/>
    </row>
    <row r="296" ht="15.75" customHeight="1">
      <c r="A296" s="113"/>
      <c r="B296" s="113"/>
      <c r="C296" s="113"/>
      <c r="D296" s="116"/>
    </row>
    <row r="297" ht="15.75" customHeight="1">
      <c r="A297" s="113"/>
      <c r="B297" s="113"/>
      <c r="C297" s="113"/>
      <c r="D297" s="116"/>
    </row>
    <row r="298" ht="15.75" customHeight="1">
      <c r="A298" s="113"/>
      <c r="B298" s="113"/>
      <c r="C298" s="113"/>
      <c r="D298" s="116"/>
    </row>
    <row r="299" ht="15.75" customHeight="1">
      <c r="A299" s="113"/>
      <c r="B299" s="113"/>
      <c r="C299" s="113"/>
      <c r="D299" s="116"/>
    </row>
    <row r="300" ht="15.75" customHeight="1">
      <c r="A300" s="113"/>
      <c r="B300" s="113"/>
      <c r="C300" s="113"/>
      <c r="D300" s="116"/>
    </row>
    <row r="301" ht="15.75" customHeight="1">
      <c r="A301" s="113"/>
      <c r="B301" s="113"/>
      <c r="C301" s="113"/>
      <c r="D301" s="116"/>
    </row>
    <row r="302" ht="15.75" customHeight="1">
      <c r="A302" s="113"/>
      <c r="B302" s="113"/>
      <c r="C302" s="113"/>
      <c r="D302" s="116"/>
    </row>
    <row r="303" ht="15.75" customHeight="1">
      <c r="A303" s="113"/>
      <c r="B303" s="113"/>
      <c r="C303" s="113"/>
      <c r="D303" s="116"/>
    </row>
    <row r="304" ht="15.75" customHeight="1">
      <c r="A304" s="113"/>
      <c r="B304" s="113"/>
      <c r="C304" s="113"/>
      <c r="D304" s="116"/>
    </row>
    <row r="305" ht="15.75" customHeight="1">
      <c r="A305" s="113"/>
      <c r="B305" s="113"/>
      <c r="C305" s="113"/>
      <c r="D305" s="116"/>
    </row>
    <row r="306" ht="15.75" customHeight="1">
      <c r="A306" s="113"/>
      <c r="B306" s="113"/>
      <c r="C306" s="113"/>
      <c r="D306" s="116"/>
    </row>
    <row r="307" ht="15.75" customHeight="1">
      <c r="A307" s="113"/>
      <c r="B307" s="113"/>
      <c r="C307" s="113"/>
      <c r="D307" s="116"/>
    </row>
    <row r="308" ht="15.75" customHeight="1">
      <c r="A308" s="113"/>
      <c r="B308" s="113"/>
      <c r="C308" s="113"/>
      <c r="D308" s="116"/>
    </row>
    <row r="309" ht="15.75" customHeight="1">
      <c r="A309" s="113"/>
      <c r="B309" s="113"/>
      <c r="C309" s="113"/>
      <c r="D309" s="116"/>
    </row>
    <row r="310" ht="15.75" customHeight="1">
      <c r="A310" s="113"/>
      <c r="B310" s="113"/>
      <c r="C310" s="113"/>
      <c r="D310" s="116"/>
    </row>
    <row r="311" ht="15.75" customHeight="1">
      <c r="A311" s="113"/>
      <c r="B311" s="113"/>
      <c r="C311" s="113"/>
      <c r="D311" s="116"/>
    </row>
    <row r="312" ht="15.75" customHeight="1">
      <c r="A312" s="113"/>
      <c r="B312" s="113"/>
      <c r="C312" s="113"/>
      <c r="D312" s="116"/>
    </row>
    <row r="313" ht="15.75" customHeight="1">
      <c r="A313" s="113"/>
      <c r="B313" s="113"/>
      <c r="C313" s="113"/>
      <c r="D313" s="116"/>
    </row>
    <row r="314" ht="15.75" customHeight="1">
      <c r="A314" s="113"/>
      <c r="B314" s="113"/>
      <c r="C314" s="113"/>
      <c r="D314" s="116"/>
    </row>
    <row r="315" ht="15.75" customHeight="1">
      <c r="A315" s="113"/>
      <c r="B315" s="113"/>
      <c r="C315" s="113"/>
      <c r="D315" s="116"/>
    </row>
    <row r="316" ht="15.75" customHeight="1">
      <c r="A316" s="113"/>
      <c r="B316" s="113"/>
      <c r="C316" s="113"/>
      <c r="D316" s="116"/>
    </row>
    <row r="317" ht="15.75" customHeight="1">
      <c r="A317" s="113"/>
      <c r="B317" s="113"/>
      <c r="C317" s="113"/>
      <c r="D317" s="116"/>
    </row>
    <row r="318" ht="15.75" customHeight="1">
      <c r="A318" s="113"/>
      <c r="B318" s="113"/>
      <c r="C318" s="113"/>
      <c r="D318" s="116"/>
    </row>
    <row r="319" ht="15.75" customHeight="1">
      <c r="A319" s="113"/>
      <c r="B319" s="113"/>
      <c r="C319" s="113"/>
      <c r="D319" s="116"/>
    </row>
    <row r="320" ht="15.75" customHeight="1">
      <c r="A320" s="113"/>
      <c r="B320" s="113"/>
      <c r="C320" s="113"/>
      <c r="D320" s="116"/>
    </row>
    <row r="321" ht="15.75" customHeight="1">
      <c r="A321" s="113"/>
      <c r="B321" s="113"/>
      <c r="C321" s="113"/>
      <c r="D321" s="116"/>
    </row>
    <row r="322" ht="15.75" customHeight="1">
      <c r="A322" s="113"/>
      <c r="B322" s="113"/>
      <c r="C322" s="113"/>
      <c r="D322" s="116"/>
    </row>
    <row r="323" ht="15.75" customHeight="1">
      <c r="A323" s="113"/>
      <c r="B323" s="113"/>
      <c r="C323" s="113"/>
      <c r="D323" s="116"/>
    </row>
    <row r="324" ht="15.75" customHeight="1">
      <c r="A324" s="113"/>
      <c r="B324" s="113"/>
      <c r="C324" s="113"/>
      <c r="D324" s="116"/>
    </row>
    <row r="325" ht="15.75" customHeight="1">
      <c r="A325" s="113"/>
      <c r="B325" s="113"/>
      <c r="C325" s="113"/>
      <c r="D325" s="116"/>
    </row>
    <row r="326" ht="15.75" customHeight="1">
      <c r="A326" s="113"/>
      <c r="B326" s="113"/>
      <c r="C326" s="113"/>
      <c r="D326" s="116"/>
    </row>
    <row r="327" ht="15.75" customHeight="1">
      <c r="A327" s="113"/>
      <c r="B327" s="113"/>
      <c r="C327" s="113"/>
      <c r="D327" s="116"/>
    </row>
    <row r="328" ht="15.75" customHeight="1">
      <c r="A328" s="113"/>
      <c r="B328" s="113"/>
      <c r="C328" s="113"/>
      <c r="D328" s="116"/>
    </row>
    <row r="329" ht="15.75" customHeight="1">
      <c r="A329" s="113"/>
      <c r="B329" s="113"/>
      <c r="C329" s="113"/>
      <c r="D329" s="116"/>
    </row>
    <row r="330" ht="15.75" customHeight="1">
      <c r="A330" s="113"/>
      <c r="B330" s="113"/>
      <c r="C330" s="113"/>
      <c r="D330" s="116"/>
    </row>
    <row r="331" ht="15.75" customHeight="1">
      <c r="A331" s="113"/>
      <c r="B331" s="113"/>
      <c r="C331" s="113"/>
      <c r="D331" s="116"/>
    </row>
    <row r="332" ht="15.75" customHeight="1">
      <c r="A332" s="113"/>
      <c r="B332" s="113"/>
      <c r="C332" s="113"/>
      <c r="D332" s="116"/>
    </row>
    <row r="333" ht="15.75" customHeight="1">
      <c r="A333" s="113"/>
      <c r="B333" s="113"/>
      <c r="C333" s="113"/>
      <c r="D333" s="116"/>
    </row>
    <row r="334" ht="15.75" customHeight="1">
      <c r="A334" s="113"/>
      <c r="B334" s="113"/>
      <c r="C334" s="113"/>
      <c r="D334" s="116"/>
    </row>
    <row r="335" ht="15.75" customHeight="1">
      <c r="A335" s="113"/>
      <c r="B335" s="113"/>
      <c r="C335" s="113"/>
      <c r="D335" s="116"/>
    </row>
    <row r="336" ht="15.75" customHeight="1">
      <c r="A336" s="113"/>
      <c r="B336" s="113"/>
      <c r="C336" s="113"/>
      <c r="D336" s="116"/>
    </row>
    <row r="337" ht="15.75" customHeight="1">
      <c r="A337" s="113"/>
      <c r="B337" s="113"/>
      <c r="C337" s="113"/>
      <c r="D337" s="116"/>
    </row>
    <row r="338" ht="15.75" customHeight="1">
      <c r="A338" s="113"/>
      <c r="B338" s="113"/>
      <c r="C338" s="113"/>
      <c r="D338" s="116"/>
    </row>
    <row r="339" ht="15.75" customHeight="1">
      <c r="A339" s="113"/>
      <c r="B339" s="113"/>
      <c r="C339" s="113"/>
      <c r="D339" s="116"/>
    </row>
    <row r="340" ht="15.75" customHeight="1">
      <c r="A340" s="113"/>
      <c r="B340" s="113"/>
      <c r="C340" s="113"/>
      <c r="D340" s="116"/>
    </row>
    <row r="341" ht="15.75" customHeight="1">
      <c r="A341" s="113"/>
      <c r="B341" s="113"/>
      <c r="C341" s="113"/>
      <c r="D341" s="116"/>
    </row>
    <row r="342" ht="15.75" customHeight="1">
      <c r="A342" s="113"/>
      <c r="B342" s="113"/>
      <c r="C342" s="113"/>
      <c r="D342" s="116"/>
    </row>
    <row r="343" ht="15.75" customHeight="1">
      <c r="A343" s="113"/>
      <c r="B343" s="113"/>
      <c r="C343" s="113"/>
      <c r="D343" s="116"/>
    </row>
    <row r="344" ht="15.75" customHeight="1">
      <c r="A344" s="113"/>
      <c r="B344" s="113"/>
      <c r="C344" s="113"/>
      <c r="D344" s="116"/>
    </row>
    <row r="345" ht="15.75" customHeight="1">
      <c r="A345" s="113"/>
      <c r="B345" s="113"/>
      <c r="C345" s="113"/>
      <c r="D345" s="116"/>
    </row>
    <row r="346" ht="15.75" customHeight="1">
      <c r="A346" s="113"/>
      <c r="B346" s="113"/>
      <c r="C346" s="113"/>
      <c r="D346" s="116"/>
    </row>
    <row r="347" ht="15.75" customHeight="1">
      <c r="A347" s="113"/>
      <c r="B347" s="113"/>
      <c r="C347" s="113"/>
      <c r="D347" s="116"/>
    </row>
    <row r="348" ht="15.75" customHeight="1">
      <c r="A348" s="113"/>
      <c r="B348" s="113"/>
      <c r="C348" s="113"/>
      <c r="D348" s="116"/>
    </row>
    <row r="349" ht="15.75" customHeight="1">
      <c r="A349" s="113"/>
      <c r="B349" s="113"/>
      <c r="C349" s="113"/>
      <c r="D349" s="116"/>
    </row>
    <row r="350" ht="15.75" customHeight="1">
      <c r="A350" s="113"/>
      <c r="B350" s="113"/>
      <c r="C350" s="113"/>
      <c r="D350" s="116"/>
    </row>
    <row r="351" ht="15.75" customHeight="1">
      <c r="A351" s="113"/>
      <c r="B351" s="113"/>
      <c r="C351" s="113"/>
      <c r="D351" s="116"/>
    </row>
    <row r="352" ht="15.75" customHeight="1">
      <c r="A352" s="113"/>
      <c r="B352" s="113"/>
      <c r="C352" s="113"/>
      <c r="D352" s="116"/>
    </row>
    <row r="353" ht="15.75" customHeight="1">
      <c r="A353" s="113"/>
      <c r="B353" s="113"/>
      <c r="C353" s="113"/>
      <c r="D353" s="116"/>
    </row>
    <row r="354" ht="15.75" customHeight="1">
      <c r="A354" s="113"/>
      <c r="B354" s="113"/>
      <c r="C354" s="113"/>
      <c r="D354" s="116"/>
    </row>
    <row r="355" ht="15.75" customHeight="1">
      <c r="A355" s="113"/>
      <c r="B355" s="113"/>
      <c r="C355" s="113"/>
      <c r="D355" s="116"/>
    </row>
    <row r="356" ht="15.75" customHeight="1">
      <c r="A356" s="113"/>
      <c r="B356" s="113"/>
      <c r="C356" s="113"/>
      <c r="D356" s="116"/>
    </row>
    <row r="357" ht="15.75" customHeight="1">
      <c r="A357" s="113"/>
      <c r="B357" s="113"/>
      <c r="C357" s="113"/>
      <c r="D357" s="116"/>
    </row>
    <row r="358" ht="15.75" customHeight="1">
      <c r="A358" s="113"/>
      <c r="B358" s="113"/>
      <c r="C358" s="113"/>
      <c r="D358" s="116"/>
    </row>
    <row r="359" ht="15.75" customHeight="1">
      <c r="A359" s="113"/>
      <c r="B359" s="113"/>
      <c r="C359" s="113"/>
      <c r="D359" s="116"/>
    </row>
    <row r="360" ht="15.75" customHeight="1">
      <c r="A360" s="113"/>
      <c r="B360" s="113"/>
      <c r="C360" s="113"/>
      <c r="D360" s="116"/>
    </row>
    <row r="361" ht="15.75" customHeight="1">
      <c r="A361" s="113"/>
      <c r="B361" s="113"/>
      <c r="C361" s="113"/>
      <c r="D361" s="116"/>
    </row>
    <row r="362" ht="15.75" customHeight="1">
      <c r="A362" s="113"/>
      <c r="B362" s="113"/>
      <c r="C362" s="113"/>
      <c r="D362" s="116"/>
    </row>
    <row r="363" ht="15.75" customHeight="1">
      <c r="A363" s="113"/>
      <c r="B363" s="113"/>
      <c r="C363" s="113"/>
      <c r="D363" s="116"/>
    </row>
    <row r="364" ht="15.75" customHeight="1">
      <c r="A364" s="113"/>
      <c r="B364" s="113"/>
      <c r="C364" s="113"/>
      <c r="D364" s="116"/>
    </row>
    <row r="365" ht="15.75" customHeight="1">
      <c r="A365" s="113"/>
      <c r="B365" s="113"/>
      <c r="C365" s="113"/>
      <c r="D365" s="116"/>
    </row>
    <row r="366" ht="15.75" customHeight="1">
      <c r="A366" s="113"/>
      <c r="B366" s="113"/>
      <c r="C366" s="113"/>
      <c r="D366" s="116"/>
    </row>
    <row r="367" ht="15.75" customHeight="1">
      <c r="A367" s="113"/>
      <c r="B367" s="113"/>
      <c r="C367" s="113"/>
      <c r="D367" s="116"/>
    </row>
    <row r="368" ht="15.75" customHeight="1">
      <c r="A368" s="113"/>
      <c r="B368" s="113"/>
      <c r="C368" s="113"/>
      <c r="D368" s="116"/>
    </row>
    <row r="369" ht="15.75" customHeight="1">
      <c r="A369" s="113"/>
      <c r="B369" s="113"/>
      <c r="C369" s="113"/>
      <c r="D369" s="116"/>
    </row>
    <row r="370" ht="15.75" customHeight="1">
      <c r="A370" s="113"/>
      <c r="B370" s="113"/>
      <c r="C370" s="113"/>
      <c r="D370" s="116"/>
    </row>
    <row r="371" ht="15.75" customHeight="1">
      <c r="A371" s="113"/>
      <c r="B371" s="113"/>
      <c r="C371" s="113"/>
      <c r="D371" s="116"/>
    </row>
    <row r="372" ht="15.75" customHeight="1">
      <c r="A372" s="113"/>
      <c r="B372" s="113"/>
      <c r="C372" s="113"/>
      <c r="D372" s="116"/>
    </row>
    <row r="373" ht="15.75" customHeight="1">
      <c r="A373" s="113"/>
      <c r="B373" s="113"/>
      <c r="C373" s="113"/>
      <c r="D373" s="116"/>
    </row>
    <row r="374" ht="15.75" customHeight="1">
      <c r="A374" s="113"/>
      <c r="B374" s="113"/>
      <c r="C374" s="113"/>
      <c r="D374" s="116"/>
    </row>
    <row r="375" ht="15.75" customHeight="1">
      <c r="A375" s="113"/>
      <c r="B375" s="113"/>
      <c r="C375" s="113"/>
      <c r="D375" s="116"/>
    </row>
    <row r="376" ht="15.75" customHeight="1">
      <c r="A376" s="113"/>
      <c r="B376" s="113"/>
      <c r="C376" s="113"/>
      <c r="D376" s="116"/>
    </row>
    <row r="377" ht="15.75" customHeight="1">
      <c r="A377" s="113"/>
      <c r="B377" s="113"/>
      <c r="C377" s="113"/>
      <c r="D377" s="116"/>
    </row>
    <row r="378" ht="15.75" customHeight="1">
      <c r="A378" s="113"/>
      <c r="B378" s="113"/>
      <c r="C378" s="113"/>
      <c r="D378" s="116"/>
    </row>
    <row r="379" ht="15.75" customHeight="1">
      <c r="A379" s="113"/>
      <c r="B379" s="113"/>
      <c r="C379" s="113"/>
      <c r="D379" s="116"/>
    </row>
    <row r="380" ht="15.75" customHeight="1">
      <c r="A380" s="113"/>
      <c r="B380" s="113"/>
      <c r="C380" s="113"/>
      <c r="D380" s="116"/>
    </row>
    <row r="381" ht="15.75" customHeight="1">
      <c r="A381" s="113"/>
      <c r="B381" s="113"/>
      <c r="C381" s="113"/>
      <c r="D381" s="116"/>
    </row>
    <row r="382" ht="15.75" customHeight="1">
      <c r="A382" s="113"/>
      <c r="B382" s="113"/>
      <c r="C382" s="113"/>
      <c r="D382" s="116"/>
    </row>
    <row r="383" ht="15.75" customHeight="1">
      <c r="A383" s="113"/>
      <c r="B383" s="113"/>
      <c r="C383" s="113"/>
      <c r="D383" s="116"/>
    </row>
    <row r="384" ht="15.75" customHeight="1">
      <c r="A384" s="113"/>
      <c r="B384" s="113"/>
      <c r="C384" s="113"/>
      <c r="D384" s="116"/>
    </row>
    <row r="385" ht="15.75" customHeight="1">
      <c r="A385" s="113"/>
      <c r="B385" s="113"/>
      <c r="C385" s="113"/>
      <c r="D385" s="116"/>
    </row>
    <row r="386" ht="15.75" customHeight="1">
      <c r="A386" s="113"/>
      <c r="B386" s="113"/>
      <c r="C386" s="113"/>
      <c r="D386" s="116"/>
    </row>
    <row r="387" ht="15.75" customHeight="1">
      <c r="A387" s="113"/>
      <c r="B387" s="113"/>
      <c r="C387" s="113"/>
      <c r="D387" s="116"/>
    </row>
    <row r="388" ht="15.75" customHeight="1">
      <c r="A388" s="113"/>
      <c r="B388" s="113"/>
      <c r="C388" s="113"/>
      <c r="D388" s="116"/>
    </row>
    <row r="389" ht="15.75" customHeight="1">
      <c r="A389" s="113"/>
      <c r="B389" s="113"/>
      <c r="C389" s="113"/>
      <c r="D389" s="116"/>
    </row>
    <row r="390" ht="15.75" customHeight="1">
      <c r="A390" s="113"/>
      <c r="B390" s="113"/>
      <c r="C390" s="113"/>
      <c r="D390" s="116"/>
    </row>
    <row r="391" ht="15.75" customHeight="1">
      <c r="A391" s="113"/>
      <c r="B391" s="113"/>
      <c r="C391" s="113"/>
      <c r="D391" s="116"/>
    </row>
    <row r="392" ht="15.75" customHeight="1">
      <c r="A392" s="113"/>
      <c r="B392" s="113"/>
      <c r="C392" s="113"/>
      <c r="D392" s="116"/>
    </row>
    <row r="393" ht="15.75" customHeight="1">
      <c r="A393" s="113"/>
      <c r="B393" s="113"/>
      <c r="C393" s="113"/>
      <c r="D393" s="116"/>
    </row>
    <row r="394" ht="15.75" customHeight="1">
      <c r="A394" s="113"/>
      <c r="B394" s="113"/>
      <c r="C394" s="113"/>
      <c r="D394" s="116"/>
    </row>
    <row r="395" ht="15.75" customHeight="1">
      <c r="A395" s="113"/>
      <c r="B395" s="113"/>
      <c r="C395" s="113"/>
      <c r="D395" s="116"/>
    </row>
    <row r="396" ht="15.75" customHeight="1">
      <c r="A396" s="113"/>
      <c r="B396" s="113"/>
      <c r="C396" s="113"/>
      <c r="D396" s="116"/>
    </row>
    <row r="397" ht="15.75" customHeight="1">
      <c r="A397" s="113"/>
      <c r="B397" s="113"/>
      <c r="C397" s="113"/>
      <c r="D397" s="116"/>
    </row>
    <row r="398" ht="15.75" customHeight="1">
      <c r="A398" s="113"/>
      <c r="B398" s="113"/>
      <c r="C398" s="113"/>
      <c r="D398" s="116"/>
    </row>
    <row r="399" ht="15.75" customHeight="1">
      <c r="A399" s="113"/>
      <c r="B399" s="113"/>
      <c r="C399" s="113"/>
      <c r="D399" s="116"/>
    </row>
    <row r="400" ht="15.75" customHeight="1">
      <c r="A400" s="113"/>
      <c r="B400" s="113"/>
      <c r="C400" s="113"/>
      <c r="D400" s="116"/>
    </row>
    <row r="401" ht="15.75" customHeight="1">
      <c r="A401" s="113"/>
      <c r="B401" s="113"/>
      <c r="C401" s="113"/>
      <c r="D401" s="116"/>
    </row>
    <row r="402" ht="15.75" customHeight="1">
      <c r="A402" s="113"/>
      <c r="B402" s="113"/>
      <c r="C402" s="113"/>
      <c r="D402" s="116"/>
    </row>
    <row r="403" ht="15.75" customHeight="1">
      <c r="A403" s="113"/>
      <c r="B403" s="113"/>
      <c r="C403" s="113"/>
      <c r="D403" s="116"/>
    </row>
    <row r="404" ht="15.75" customHeight="1">
      <c r="A404" s="113"/>
      <c r="B404" s="113"/>
      <c r="C404" s="113"/>
      <c r="D404" s="116"/>
    </row>
    <row r="405" ht="15.75" customHeight="1">
      <c r="A405" s="113"/>
      <c r="B405" s="113"/>
      <c r="C405" s="113"/>
      <c r="D405" s="116"/>
    </row>
    <row r="406" ht="15.75" customHeight="1">
      <c r="A406" s="113"/>
      <c r="B406" s="113"/>
      <c r="C406" s="113"/>
      <c r="D406" s="116"/>
    </row>
    <row r="407" ht="15.75" customHeight="1">
      <c r="A407" s="113"/>
      <c r="B407" s="113"/>
      <c r="C407" s="113"/>
      <c r="D407" s="116"/>
    </row>
    <row r="408" ht="15.75" customHeight="1">
      <c r="A408" s="113"/>
      <c r="B408" s="113"/>
      <c r="C408" s="113"/>
      <c r="D408" s="116"/>
    </row>
    <row r="409" ht="15.75" customHeight="1">
      <c r="A409" s="113"/>
      <c r="B409" s="113"/>
      <c r="C409" s="113"/>
      <c r="D409" s="116"/>
    </row>
    <row r="410" ht="15.75" customHeight="1">
      <c r="A410" s="113"/>
      <c r="B410" s="113"/>
      <c r="C410" s="113"/>
      <c r="D410" s="116"/>
    </row>
    <row r="411" ht="15.75" customHeight="1">
      <c r="A411" s="113"/>
      <c r="B411" s="113"/>
      <c r="C411" s="113"/>
      <c r="D411" s="116"/>
    </row>
    <row r="412" ht="15.75" customHeight="1">
      <c r="A412" s="113"/>
      <c r="B412" s="113"/>
      <c r="C412" s="113"/>
      <c r="D412" s="116"/>
    </row>
    <row r="413" ht="15.75" customHeight="1">
      <c r="A413" s="113"/>
      <c r="B413" s="113"/>
      <c r="C413" s="113"/>
      <c r="D413" s="116"/>
    </row>
    <row r="414" ht="15.75" customHeight="1">
      <c r="A414" s="113"/>
      <c r="B414" s="113"/>
      <c r="C414" s="113"/>
      <c r="D414" s="116"/>
    </row>
    <row r="415" ht="15.75" customHeight="1">
      <c r="A415" s="113"/>
      <c r="B415" s="113"/>
      <c r="C415" s="113"/>
      <c r="D415" s="116"/>
    </row>
    <row r="416" ht="15.75" customHeight="1">
      <c r="A416" s="113"/>
      <c r="B416" s="113"/>
      <c r="C416" s="113"/>
      <c r="D416" s="116"/>
    </row>
    <row r="417" ht="15.75" customHeight="1">
      <c r="A417" s="113"/>
      <c r="B417" s="113"/>
      <c r="C417" s="113"/>
      <c r="D417" s="116"/>
    </row>
    <row r="418" ht="15.75" customHeight="1">
      <c r="A418" s="113"/>
      <c r="B418" s="113"/>
      <c r="C418" s="113"/>
      <c r="D418" s="116"/>
    </row>
    <row r="419" ht="15.75" customHeight="1">
      <c r="A419" s="113"/>
      <c r="B419" s="113"/>
      <c r="C419" s="113"/>
      <c r="D419" s="116"/>
    </row>
    <row r="420" ht="15.75" customHeight="1">
      <c r="A420" s="113"/>
      <c r="B420" s="113"/>
      <c r="C420" s="113"/>
      <c r="D420" s="116"/>
    </row>
    <row r="421" ht="15.75" customHeight="1">
      <c r="A421" s="113"/>
      <c r="B421" s="113"/>
      <c r="C421" s="113"/>
      <c r="D421" s="116"/>
    </row>
    <row r="422" ht="15.75" customHeight="1">
      <c r="A422" s="113"/>
      <c r="B422" s="113"/>
      <c r="C422" s="113"/>
      <c r="D422" s="116"/>
    </row>
    <row r="423" ht="15.75" customHeight="1">
      <c r="A423" s="113"/>
      <c r="B423" s="113"/>
      <c r="C423" s="113"/>
      <c r="D423" s="116"/>
    </row>
    <row r="424" ht="15.75" customHeight="1">
      <c r="A424" s="113"/>
      <c r="B424" s="113"/>
      <c r="C424" s="113"/>
      <c r="D424" s="116"/>
    </row>
    <row r="425" ht="15.75" customHeight="1">
      <c r="A425" s="113"/>
      <c r="B425" s="113"/>
      <c r="C425" s="113"/>
      <c r="D425" s="116"/>
    </row>
    <row r="426" ht="15.75" customHeight="1">
      <c r="A426" s="113"/>
      <c r="B426" s="113"/>
      <c r="C426" s="113"/>
      <c r="D426" s="116"/>
    </row>
    <row r="427" ht="15.75" customHeight="1">
      <c r="A427" s="113"/>
      <c r="B427" s="113"/>
      <c r="C427" s="113"/>
      <c r="D427" s="116"/>
    </row>
    <row r="428" ht="15.75" customHeight="1">
      <c r="A428" s="113"/>
      <c r="B428" s="113"/>
      <c r="C428" s="113"/>
      <c r="D428" s="116"/>
    </row>
    <row r="429" ht="15.75" customHeight="1">
      <c r="A429" s="113"/>
      <c r="B429" s="113"/>
      <c r="C429" s="113"/>
      <c r="D429" s="116"/>
    </row>
    <row r="430" ht="15.75" customHeight="1">
      <c r="A430" s="113"/>
      <c r="B430" s="113"/>
      <c r="C430" s="113"/>
      <c r="D430" s="116"/>
    </row>
    <row r="431" ht="15.75" customHeight="1">
      <c r="A431" s="113"/>
      <c r="B431" s="113"/>
      <c r="C431" s="113"/>
      <c r="D431" s="116"/>
    </row>
    <row r="432" ht="15.75" customHeight="1">
      <c r="A432" s="113"/>
      <c r="B432" s="113"/>
      <c r="C432" s="113"/>
      <c r="D432" s="116"/>
    </row>
    <row r="433" ht="15.75" customHeight="1">
      <c r="A433" s="113"/>
      <c r="B433" s="113"/>
      <c r="C433" s="113"/>
      <c r="D433" s="116"/>
    </row>
    <row r="434" ht="15.75" customHeight="1">
      <c r="A434" s="113"/>
      <c r="B434" s="113"/>
      <c r="C434" s="113"/>
      <c r="D434" s="116"/>
    </row>
    <row r="435" ht="15.75" customHeight="1">
      <c r="A435" s="113"/>
      <c r="B435" s="113"/>
      <c r="C435" s="113"/>
      <c r="D435" s="116"/>
    </row>
    <row r="436" ht="15.75" customHeight="1">
      <c r="A436" s="113"/>
      <c r="B436" s="113"/>
      <c r="C436" s="113"/>
      <c r="D436" s="116"/>
    </row>
    <row r="437" ht="15.75" customHeight="1">
      <c r="A437" s="113"/>
      <c r="B437" s="113"/>
      <c r="C437" s="113"/>
      <c r="D437" s="116"/>
    </row>
    <row r="438" ht="15.75" customHeight="1">
      <c r="A438" s="113"/>
      <c r="B438" s="113"/>
      <c r="C438" s="113"/>
      <c r="D438" s="116"/>
    </row>
    <row r="439" ht="15.75" customHeight="1">
      <c r="A439" s="113"/>
      <c r="B439" s="113"/>
      <c r="C439" s="113"/>
      <c r="D439" s="116"/>
    </row>
    <row r="440" ht="15.75" customHeight="1">
      <c r="A440" s="113"/>
      <c r="B440" s="113"/>
      <c r="C440" s="113"/>
      <c r="D440" s="116"/>
    </row>
    <row r="441" ht="15.75" customHeight="1">
      <c r="A441" s="113"/>
      <c r="B441" s="113"/>
      <c r="C441" s="113"/>
      <c r="D441" s="116"/>
    </row>
    <row r="442" ht="15.75" customHeight="1">
      <c r="A442" s="113"/>
      <c r="B442" s="113"/>
      <c r="C442" s="113"/>
      <c r="D442" s="116"/>
    </row>
    <row r="443" ht="15.75" customHeight="1">
      <c r="A443" s="113"/>
      <c r="B443" s="113"/>
      <c r="C443" s="113"/>
      <c r="D443" s="116"/>
    </row>
    <row r="444" ht="15.75" customHeight="1">
      <c r="A444" s="113"/>
      <c r="B444" s="113"/>
      <c r="C444" s="113"/>
      <c r="D444" s="116"/>
    </row>
    <row r="445" ht="15.75" customHeight="1">
      <c r="A445" s="113"/>
      <c r="B445" s="113"/>
      <c r="C445" s="113"/>
      <c r="D445" s="116"/>
    </row>
    <row r="446" ht="15.75" customHeight="1">
      <c r="A446" s="113"/>
      <c r="B446" s="113"/>
      <c r="C446" s="113"/>
      <c r="D446" s="116"/>
    </row>
    <row r="447" ht="15.75" customHeight="1">
      <c r="A447" s="113"/>
      <c r="B447" s="113"/>
      <c r="C447" s="113"/>
      <c r="D447" s="116"/>
    </row>
    <row r="448" ht="15.75" customHeight="1">
      <c r="A448" s="113"/>
      <c r="B448" s="113"/>
      <c r="C448" s="113"/>
      <c r="D448" s="116"/>
    </row>
    <row r="449" ht="15.75" customHeight="1">
      <c r="A449" s="113"/>
      <c r="B449" s="113"/>
      <c r="C449" s="113"/>
      <c r="D449" s="116"/>
    </row>
    <row r="450" ht="15.75" customHeight="1">
      <c r="A450" s="113"/>
      <c r="B450" s="113"/>
      <c r="C450" s="113"/>
      <c r="D450" s="116"/>
    </row>
    <row r="451" ht="15.75" customHeight="1">
      <c r="A451" s="113"/>
      <c r="B451" s="113"/>
      <c r="C451" s="113"/>
      <c r="D451" s="116"/>
    </row>
    <row r="452" ht="15.75" customHeight="1">
      <c r="A452" s="113"/>
      <c r="B452" s="113"/>
      <c r="C452" s="113"/>
      <c r="D452" s="116"/>
    </row>
    <row r="453" ht="15.75" customHeight="1">
      <c r="A453" s="113"/>
      <c r="B453" s="113"/>
      <c r="C453" s="113"/>
      <c r="D453" s="116"/>
    </row>
    <row r="454" ht="15.75" customHeight="1">
      <c r="A454" s="113"/>
      <c r="B454" s="113"/>
      <c r="C454" s="113"/>
      <c r="D454" s="116"/>
    </row>
    <row r="455" ht="15.75" customHeight="1">
      <c r="A455" s="113"/>
      <c r="B455" s="113"/>
      <c r="C455" s="113"/>
      <c r="D455" s="116"/>
    </row>
    <row r="456" ht="15.75" customHeight="1">
      <c r="A456" s="113"/>
      <c r="B456" s="113"/>
      <c r="C456" s="113"/>
      <c r="D456" s="116"/>
    </row>
    <row r="457" ht="15.75" customHeight="1">
      <c r="A457" s="113"/>
      <c r="B457" s="113"/>
      <c r="C457" s="113"/>
      <c r="D457" s="116"/>
    </row>
    <row r="458" ht="15.75" customHeight="1">
      <c r="A458" s="113"/>
      <c r="B458" s="113"/>
      <c r="C458" s="113"/>
      <c r="D458" s="116"/>
    </row>
    <row r="459" ht="15.75" customHeight="1">
      <c r="A459" s="113"/>
      <c r="B459" s="113"/>
      <c r="C459" s="113"/>
      <c r="D459" s="116"/>
    </row>
    <row r="460" ht="15.75" customHeight="1">
      <c r="A460" s="113"/>
      <c r="B460" s="113"/>
      <c r="C460" s="113"/>
      <c r="D460" s="116"/>
    </row>
    <row r="461" ht="15.75" customHeight="1">
      <c r="A461" s="113"/>
      <c r="B461" s="113"/>
      <c r="C461" s="113"/>
      <c r="D461" s="116"/>
    </row>
    <row r="462" ht="15.75" customHeight="1">
      <c r="A462" s="113"/>
      <c r="B462" s="113"/>
      <c r="C462" s="113"/>
      <c r="D462" s="116"/>
    </row>
    <row r="463" ht="15.75" customHeight="1">
      <c r="A463" s="113"/>
      <c r="B463" s="113"/>
      <c r="C463" s="113"/>
      <c r="D463" s="116"/>
    </row>
    <row r="464" ht="15.75" customHeight="1">
      <c r="A464" s="113"/>
      <c r="B464" s="113"/>
      <c r="C464" s="113"/>
      <c r="D464" s="116"/>
    </row>
    <row r="465" ht="15.75" customHeight="1">
      <c r="A465" s="113"/>
      <c r="B465" s="113"/>
      <c r="C465" s="113"/>
      <c r="D465" s="116"/>
    </row>
    <row r="466" ht="15.75" customHeight="1">
      <c r="A466" s="113"/>
      <c r="B466" s="113"/>
      <c r="C466" s="113"/>
      <c r="D466" s="116"/>
    </row>
    <row r="467" ht="15.75" customHeight="1">
      <c r="A467" s="113"/>
      <c r="B467" s="113"/>
      <c r="C467" s="113"/>
      <c r="D467" s="116"/>
    </row>
    <row r="468" ht="15.75" customHeight="1">
      <c r="A468" s="113"/>
      <c r="B468" s="113"/>
      <c r="C468" s="113"/>
      <c r="D468" s="116"/>
    </row>
    <row r="469" ht="15.75" customHeight="1">
      <c r="A469" s="113"/>
      <c r="B469" s="113"/>
      <c r="C469" s="113"/>
      <c r="D469" s="116"/>
    </row>
    <row r="470" ht="15.75" customHeight="1">
      <c r="A470" s="113"/>
      <c r="B470" s="113"/>
      <c r="C470" s="113"/>
      <c r="D470" s="116"/>
    </row>
    <row r="471" ht="15.75" customHeight="1">
      <c r="A471" s="113"/>
      <c r="B471" s="113"/>
      <c r="C471" s="113"/>
      <c r="D471" s="116"/>
    </row>
    <row r="472" ht="15.75" customHeight="1">
      <c r="A472" s="113"/>
      <c r="B472" s="113"/>
      <c r="C472" s="113"/>
      <c r="D472" s="116"/>
    </row>
    <row r="473" ht="15.75" customHeight="1">
      <c r="A473" s="113"/>
      <c r="B473" s="113"/>
      <c r="C473" s="113"/>
      <c r="D473" s="116"/>
    </row>
    <row r="474" ht="15.75" customHeight="1">
      <c r="A474" s="113"/>
      <c r="B474" s="113"/>
      <c r="C474" s="113"/>
      <c r="D474" s="116"/>
    </row>
    <row r="475" ht="15.75" customHeight="1">
      <c r="A475" s="113"/>
      <c r="B475" s="113"/>
      <c r="C475" s="113"/>
      <c r="D475" s="116"/>
    </row>
    <row r="476" ht="15.75" customHeight="1">
      <c r="A476" s="113"/>
      <c r="B476" s="113"/>
      <c r="C476" s="113"/>
      <c r="D476" s="116"/>
    </row>
    <row r="477" ht="15.75" customHeight="1">
      <c r="A477" s="113"/>
      <c r="B477" s="113"/>
      <c r="C477" s="113"/>
      <c r="D477" s="116"/>
    </row>
    <row r="478" ht="15.75" customHeight="1">
      <c r="A478" s="113"/>
      <c r="B478" s="113"/>
      <c r="C478" s="113"/>
      <c r="D478" s="116"/>
    </row>
    <row r="479" ht="15.75" customHeight="1">
      <c r="A479" s="113"/>
      <c r="B479" s="113"/>
      <c r="C479" s="113"/>
      <c r="D479" s="116"/>
    </row>
    <row r="480" ht="15.75" customHeight="1">
      <c r="A480" s="113"/>
      <c r="B480" s="113"/>
      <c r="C480" s="113"/>
      <c r="D480" s="116"/>
    </row>
    <row r="481" ht="15.75" customHeight="1">
      <c r="A481" s="113"/>
      <c r="B481" s="113"/>
      <c r="C481" s="113"/>
      <c r="D481" s="116"/>
    </row>
    <row r="482" ht="15.75" customHeight="1">
      <c r="A482" s="113"/>
      <c r="B482" s="113"/>
      <c r="C482" s="113"/>
      <c r="D482" s="116"/>
    </row>
    <row r="483" ht="15.75" customHeight="1">
      <c r="A483" s="113"/>
      <c r="B483" s="113"/>
      <c r="C483" s="113"/>
      <c r="D483" s="116"/>
    </row>
    <row r="484" ht="15.75" customHeight="1">
      <c r="A484" s="113"/>
      <c r="B484" s="113"/>
      <c r="C484" s="113"/>
      <c r="D484" s="116"/>
    </row>
    <row r="485" ht="15.75" customHeight="1">
      <c r="A485" s="113"/>
      <c r="B485" s="113"/>
      <c r="C485" s="113"/>
      <c r="D485" s="116"/>
    </row>
    <row r="486" ht="15.75" customHeight="1">
      <c r="A486" s="113"/>
      <c r="B486" s="113"/>
      <c r="C486" s="113"/>
      <c r="D486" s="116"/>
    </row>
    <row r="487" ht="15.75" customHeight="1">
      <c r="A487" s="113"/>
      <c r="B487" s="113"/>
      <c r="C487" s="113"/>
      <c r="D487" s="116"/>
    </row>
    <row r="488" ht="15.75" customHeight="1">
      <c r="A488" s="113"/>
      <c r="B488" s="113"/>
      <c r="C488" s="113"/>
      <c r="D488" s="116"/>
    </row>
    <row r="489" ht="15.75" customHeight="1">
      <c r="A489" s="113"/>
      <c r="B489" s="113"/>
      <c r="C489" s="113"/>
      <c r="D489" s="116"/>
    </row>
    <row r="490" ht="15.75" customHeight="1">
      <c r="A490" s="113"/>
      <c r="B490" s="113"/>
      <c r="C490" s="113"/>
      <c r="D490" s="116"/>
    </row>
    <row r="491" ht="15.75" customHeight="1">
      <c r="A491" s="113"/>
      <c r="B491" s="113"/>
      <c r="C491" s="113"/>
      <c r="D491" s="116"/>
    </row>
    <row r="492" ht="15.75" customHeight="1">
      <c r="A492" s="113"/>
      <c r="B492" s="113"/>
      <c r="C492" s="113"/>
      <c r="D492" s="116"/>
    </row>
    <row r="493" ht="15.75" customHeight="1">
      <c r="A493" s="113"/>
      <c r="B493" s="113"/>
      <c r="C493" s="113"/>
      <c r="D493" s="116"/>
    </row>
    <row r="494" ht="15.75" customHeight="1">
      <c r="A494" s="113"/>
      <c r="B494" s="113"/>
      <c r="C494" s="113"/>
      <c r="D494" s="116"/>
    </row>
    <row r="495" ht="15.75" customHeight="1">
      <c r="A495" s="113"/>
      <c r="B495" s="113"/>
      <c r="C495" s="113"/>
      <c r="D495" s="116"/>
    </row>
    <row r="496" ht="15.75" customHeight="1">
      <c r="A496" s="113"/>
      <c r="B496" s="113"/>
      <c r="C496" s="113"/>
      <c r="D496" s="116"/>
    </row>
    <row r="497" ht="15.75" customHeight="1">
      <c r="A497" s="113"/>
      <c r="B497" s="113"/>
      <c r="C497" s="113"/>
      <c r="D497" s="116"/>
    </row>
    <row r="498" ht="15.75" customHeight="1">
      <c r="A498" s="113"/>
      <c r="B498" s="113"/>
      <c r="C498" s="113"/>
      <c r="D498" s="116"/>
    </row>
    <row r="499" ht="15.75" customHeight="1">
      <c r="A499" s="113"/>
      <c r="B499" s="113"/>
      <c r="C499" s="113"/>
      <c r="D499" s="116"/>
    </row>
    <row r="500" ht="15.75" customHeight="1">
      <c r="A500" s="113"/>
      <c r="B500" s="113"/>
      <c r="C500" s="113"/>
      <c r="D500" s="116"/>
    </row>
    <row r="501" ht="15.75" customHeight="1">
      <c r="A501" s="113"/>
      <c r="B501" s="113"/>
      <c r="C501" s="113"/>
      <c r="D501" s="116"/>
    </row>
    <row r="502" ht="15.75" customHeight="1">
      <c r="A502" s="113"/>
      <c r="B502" s="113"/>
      <c r="C502" s="113"/>
      <c r="D502" s="116"/>
    </row>
    <row r="503" ht="15.75" customHeight="1">
      <c r="A503" s="113"/>
      <c r="B503" s="113"/>
      <c r="C503" s="113"/>
      <c r="D503" s="116"/>
    </row>
    <row r="504" ht="15.75" customHeight="1">
      <c r="A504" s="113"/>
      <c r="B504" s="113"/>
      <c r="C504" s="113"/>
      <c r="D504" s="116"/>
    </row>
    <row r="505" ht="15.75" customHeight="1">
      <c r="A505" s="113"/>
      <c r="B505" s="113"/>
      <c r="C505" s="113"/>
      <c r="D505" s="116"/>
    </row>
    <row r="506" ht="15.75" customHeight="1">
      <c r="A506" s="113"/>
      <c r="B506" s="113"/>
      <c r="C506" s="113"/>
      <c r="D506" s="116"/>
    </row>
    <row r="507" ht="15.75" customHeight="1">
      <c r="A507" s="113"/>
      <c r="B507" s="113"/>
      <c r="C507" s="113"/>
      <c r="D507" s="116"/>
    </row>
    <row r="508" ht="15.75" customHeight="1">
      <c r="A508" s="113"/>
      <c r="B508" s="113"/>
      <c r="C508" s="113"/>
      <c r="D508" s="116"/>
    </row>
    <row r="509" ht="15.75" customHeight="1">
      <c r="A509" s="113"/>
      <c r="B509" s="113"/>
      <c r="C509" s="113"/>
      <c r="D509" s="116"/>
    </row>
    <row r="510" ht="15.75" customHeight="1">
      <c r="A510" s="113"/>
      <c r="B510" s="113"/>
      <c r="C510" s="113"/>
      <c r="D510" s="116"/>
    </row>
    <row r="511" ht="15.75" customHeight="1">
      <c r="A511" s="113"/>
      <c r="B511" s="113"/>
      <c r="C511" s="113"/>
      <c r="D511" s="116"/>
    </row>
    <row r="512" ht="15.75" customHeight="1">
      <c r="A512" s="113"/>
      <c r="B512" s="113"/>
      <c r="C512" s="113"/>
      <c r="D512" s="116"/>
    </row>
    <row r="513" ht="15.75" customHeight="1">
      <c r="A513" s="113"/>
      <c r="B513" s="113"/>
      <c r="C513" s="113"/>
      <c r="D513" s="116"/>
    </row>
    <row r="514" ht="15.75" customHeight="1">
      <c r="A514" s="113"/>
      <c r="B514" s="113"/>
      <c r="C514" s="113"/>
      <c r="D514" s="116"/>
    </row>
    <row r="515" ht="15.75" customHeight="1">
      <c r="A515" s="113"/>
      <c r="B515" s="113"/>
      <c r="C515" s="113"/>
      <c r="D515" s="116"/>
    </row>
    <row r="516" ht="15.75" customHeight="1">
      <c r="A516" s="113"/>
      <c r="B516" s="113"/>
      <c r="C516" s="113"/>
      <c r="D516" s="116"/>
    </row>
    <row r="517" ht="15.75" customHeight="1">
      <c r="A517" s="113"/>
      <c r="B517" s="113"/>
      <c r="C517" s="113"/>
      <c r="D517" s="116"/>
    </row>
    <row r="518" ht="15.75" customHeight="1">
      <c r="A518" s="113"/>
      <c r="B518" s="113"/>
      <c r="C518" s="113"/>
      <c r="D518" s="116"/>
    </row>
    <row r="519" ht="15.75" customHeight="1">
      <c r="A519" s="113"/>
      <c r="B519" s="113"/>
      <c r="C519" s="113"/>
      <c r="D519" s="116"/>
    </row>
    <row r="520" ht="15.75" customHeight="1">
      <c r="A520" s="113"/>
      <c r="B520" s="113"/>
      <c r="C520" s="113"/>
      <c r="D520" s="116"/>
    </row>
    <row r="521" ht="15.75" customHeight="1">
      <c r="A521" s="113"/>
      <c r="B521" s="113"/>
      <c r="C521" s="113"/>
      <c r="D521" s="116"/>
    </row>
    <row r="522" ht="15.75" customHeight="1">
      <c r="A522" s="113"/>
      <c r="B522" s="113"/>
      <c r="C522" s="113"/>
      <c r="D522" s="116"/>
    </row>
    <row r="523" ht="15.75" customHeight="1">
      <c r="A523" s="113"/>
      <c r="B523" s="113"/>
      <c r="C523" s="113"/>
      <c r="D523" s="116"/>
    </row>
    <row r="524" ht="15.75" customHeight="1">
      <c r="A524" s="113"/>
      <c r="B524" s="113"/>
      <c r="C524" s="113"/>
      <c r="D524" s="116"/>
    </row>
    <row r="525" ht="15.75" customHeight="1">
      <c r="A525" s="113"/>
      <c r="B525" s="113"/>
      <c r="C525" s="113"/>
      <c r="D525" s="116"/>
    </row>
    <row r="526" ht="15.75" customHeight="1">
      <c r="A526" s="113"/>
      <c r="B526" s="113"/>
      <c r="C526" s="113"/>
      <c r="D526" s="116"/>
    </row>
    <row r="527" ht="15.75" customHeight="1">
      <c r="A527" s="113"/>
      <c r="B527" s="113"/>
      <c r="C527" s="113"/>
      <c r="D527" s="116"/>
    </row>
    <row r="528" ht="15.75" customHeight="1">
      <c r="A528" s="113"/>
      <c r="B528" s="113"/>
      <c r="C528" s="113"/>
      <c r="D528" s="116"/>
    </row>
    <row r="529" ht="15.75" customHeight="1">
      <c r="A529" s="113"/>
      <c r="B529" s="113"/>
      <c r="C529" s="113"/>
      <c r="D529" s="116"/>
    </row>
    <row r="530" ht="15.75" customHeight="1">
      <c r="A530" s="113"/>
      <c r="B530" s="113"/>
      <c r="C530" s="113"/>
      <c r="D530" s="116"/>
    </row>
    <row r="531" ht="15.75" customHeight="1">
      <c r="A531" s="113"/>
      <c r="B531" s="113"/>
      <c r="C531" s="113"/>
      <c r="D531" s="116"/>
    </row>
    <row r="532" ht="15.75" customHeight="1">
      <c r="A532" s="113"/>
      <c r="B532" s="113"/>
      <c r="C532" s="113"/>
      <c r="D532" s="116"/>
    </row>
    <row r="533" ht="15.75" customHeight="1">
      <c r="A533" s="113"/>
      <c r="B533" s="113"/>
      <c r="C533" s="113"/>
      <c r="D533" s="116"/>
    </row>
    <row r="534" ht="15.75" customHeight="1">
      <c r="A534" s="113"/>
      <c r="B534" s="113"/>
      <c r="C534" s="113"/>
      <c r="D534" s="116"/>
    </row>
    <row r="535" ht="15.75" customHeight="1">
      <c r="A535" s="113"/>
      <c r="B535" s="113"/>
      <c r="C535" s="113"/>
      <c r="D535" s="116"/>
    </row>
    <row r="536" ht="15.75" customHeight="1">
      <c r="A536" s="113"/>
      <c r="B536" s="113"/>
      <c r="C536" s="113"/>
      <c r="D536" s="116"/>
    </row>
    <row r="537" ht="15.75" customHeight="1">
      <c r="A537" s="113"/>
      <c r="B537" s="113"/>
      <c r="C537" s="113"/>
      <c r="D537" s="116"/>
    </row>
    <row r="538" ht="15.75" customHeight="1">
      <c r="A538" s="113"/>
      <c r="B538" s="113"/>
      <c r="C538" s="113"/>
      <c r="D538" s="116"/>
    </row>
    <row r="539" ht="15.75" customHeight="1">
      <c r="A539" s="113"/>
      <c r="B539" s="113"/>
      <c r="C539" s="113"/>
      <c r="D539" s="116"/>
    </row>
    <row r="540" ht="15.75" customHeight="1">
      <c r="A540" s="113"/>
      <c r="B540" s="113"/>
      <c r="C540" s="113"/>
      <c r="D540" s="116"/>
    </row>
    <row r="541" ht="15.75" customHeight="1">
      <c r="A541" s="113"/>
      <c r="B541" s="113"/>
      <c r="C541" s="113"/>
      <c r="D541" s="116"/>
    </row>
    <row r="542" ht="15.75" customHeight="1">
      <c r="A542" s="113"/>
      <c r="B542" s="113"/>
      <c r="C542" s="113"/>
      <c r="D542" s="116"/>
    </row>
    <row r="543" ht="15.75" customHeight="1">
      <c r="A543" s="113"/>
      <c r="B543" s="113"/>
      <c r="C543" s="113"/>
      <c r="D543" s="116"/>
    </row>
    <row r="544" ht="15.75" customHeight="1">
      <c r="A544" s="113"/>
      <c r="B544" s="113"/>
      <c r="C544" s="113"/>
      <c r="D544" s="116"/>
    </row>
    <row r="545" ht="15.75" customHeight="1">
      <c r="A545" s="113"/>
      <c r="B545" s="113"/>
      <c r="C545" s="113"/>
      <c r="D545" s="116"/>
    </row>
    <row r="546" ht="15.75" customHeight="1">
      <c r="A546" s="113"/>
      <c r="B546" s="113"/>
      <c r="C546" s="113"/>
      <c r="D546" s="116"/>
    </row>
    <row r="547" ht="15.75" customHeight="1">
      <c r="A547" s="113"/>
      <c r="B547" s="113"/>
      <c r="C547" s="113"/>
      <c r="D547" s="116"/>
    </row>
    <row r="548" ht="15.75" customHeight="1">
      <c r="A548" s="113"/>
      <c r="B548" s="113"/>
      <c r="C548" s="113"/>
      <c r="D548" s="116"/>
    </row>
    <row r="549" ht="15.75" customHeight="1">
      <c r="A549" s="113"/>
      <c r="B549" s="113"/>
      <c r="C549" s="113"/>
      <c r="D549" s="116"/>
    </row>
    <row r="550" ht="15.75" customHeight="1">
      <c r="A550" s="113"/>
      <c r="B550" s="113"/>
      <c r="C550" s="113"/>
      <c r="D550" s="116"/>
    </row>
    <row r="551" ht="15.75" customHeight="1">
      <c r="A551" s="113"/>
      <c r="B551" s="113"/>
      <c r="C551" s="113"/>
      <c r="D551" s="116"/>
    </row>
    <row r="552" ht="15.75" customHeight="1">
      <c r="A552" s="113"/>
      <c r="B552" s="113"/>
      <c r="C552" s="113"/>
      <c r="D552" s="116"/>
    </row>
    <row r="553" ht="15.75" customHeight="1">
      <c r="A553" s="113"/>
      <c r="B553" s="113"/>
      <c r="C553" s="113"/>
      <c r="D553" s="116"/>
    </row>
    <row r="554" ht="15.75" customHeight="1">
      <c r="A554" s="113"/>
      <c r="B554" s="113"/>
      <c r="C554" s="113"/>
      <c r="D554" s="116"/>
    </row>
    <row r="555" ht="15.75" customHeight="1">
      <c r="A555" s="113"/>
      <c r="B555" s="113"/>
      <c r="C555" s="113"/>
      <c r="D555" s="116"/>
    </row>
    <row r="556" ht="15.75" customHeight="1">
      <c r="A556" s="113"/>
      <c r="B556" s="113"/>
      <c r="C556" s="113"/>
      <c r="D556" s="116"/>
    </row>
    <row r="557" ht="15.75" customHeight="1">
      <c r="A557" s="113"/>
      <c r="B557" s="113"/>
      <c r="C557" s="113"/>
      <c r="D557" s="116"/>
    </row>
    <row r="558" ht="15.75" customHeight="1">
      <c r="A558" s="113"/>
      <c r="B558" s="113"/>
      <c r="C558" s="113"/>
      <c r="D558" s="116"/>
    </row>
    <row r="559" ht="15.75" customHeight="1">
      <c r="A559" s="113"/>
      <c r="B559" s="113"/>
      <c r="C559" s="113"/>
      <c r="D559" s="116"/>
    </row>
    <row r="560" ht="15.75" customHeight="1">
      <c r="A560" s="113"/>
      <c r="B560" s="113"/>
      <c r="C560" s="113"/>
      <c r="D560" s="116"/>
    </row>
    <row r="561" ht="15.75" customHeight="1">
      <c r="A561" s="113"/>
      <c r="B561" s="113"/>
      <c r="C561" s="113"/>
      <c r="D561" s="116"/>
    </row>
    <row r="562" ht="15.75" customHeight="1">
      <c r="A562" s="113"/>
      <c r="B562" s="113"/>
      <c r="C562" s="113"/>
      <c r="D562" s="116"/>
    </row>
    <row r="563" ht="15.75" customHeight="1">
      <c r="A563" s="113"/>
      <c r="B563" s="113"/>
      <c r="C563" s="113"/>
      <c r="D563" s="116"/>
    </row>
    <row r="564" ht="15.75" customHeight="1">
      <c r="A564" s="113"/>
      <c r="B564" s="113"/>
      <c r="C564" s="113"/>
      <c r="D564" s="116"/>
    </row>
    <row r="565" ht="15.75" customHeight="1">
      <c r="A565" s="113"/>
      <c r="B565" s="113"/>
      <c r="C565" s="113"/>
      <c r="D565" s="116"/>
    </row>
    <row r="566" ht="15.75" customHeight="1">
      <c r="A566" s="113"/>
      <c r="B566" s="113"/>
      <c r="C566" s="113"/>
      <c r="D566" s="116"/>
    </row>
    <row r="567" ht="15.75" customHeight="1">
      <c r="A567" s="113"/>
      <c r="B567" s="113"/>
      <c r="C567" s="113"/>
      <c r="D567" s="116"/>
    </row>
    <row r="568" ht="15.75" customHeight="1">
      <c r="A568" s="113"/>
      <c r="B568" s="113"/>
      <c r="C568" s="113"/>
      <c r="D568" s="116"/>
    </row>
    <row r="569" ht="15.75" customHeight="1">
      <c r="A569" s="113"/>
      <c r="B569" s="113"/>
      <c r="C569" s="113"/>
      <c r="D569" s="116"/>
    </row>
    <row r="570" ht="15.75" customHeight="1">
      <c r="A570" s="113"/>
      <c r="B570" s="113"/>
      <c r="C570" s="113"/>
      <c r="D570" s="116"/>
    </row>
    <row r="571" ht="15.75" customHeight="1">
      <c r="A571" s="113"/>
      <c r="B571" s="113"/>
      <c r="C571" s="113"/>
      <c r="D571" s="116"/>
    </row>
    <row r="572" ht="15.75" customHeight="1">
      <c r="A572" s="113"/>
      <c r="B572" s="113"/>
      <c r="C572" s="113"/>
      <c r="D572" s="116"/>
    </row>
    <row r="573" ht="15.75" customHeight="1">
      <c r="A573" s="113"/>
      <c r="B573" s="113"/>
      <c r="C573" s="113"/>
      <c r="D573" s="116"/>
    </row>
    <row r="574" ht="15.75" customHeight="1">
      <c r="A574" s="113"/>
      <c r="B574" s="113"/>
      <c r="C574" s="113"/>
      <c r="D574" s="116"/>
    </row>
    <row r="575" ht="15.75" customHeight="1">
      <c r="A575" s="113"/>
      <c r="B575" s="113"/>
      <c r="C575" s="113"/>
      <c r="D575" s="116"/>
    </row>
    <row r="576" ht="15.75" customHeight="1">
      <c r="A576" s="113"/>
      <c r="B576" s="113"/>
      <c r="C576" s="113"/>
      <c r="D576" s="116"/>
    </row>
    <row r="577" ht="15.75" customHeight="1">
      <c r="A577" s="113"/>
      <c r="B577" s="113"/>
      <c r="C577" s="113"/>
      <c r="D577" s="116"/>
    </row>
    <row r="578" ht="15.75" customHeight="1">
      <c r="A578" s="113"/>
      <c r="B578" s="113"/>
      <c r="C578" s="113"/>
      <c r="D578" s="116"/>
    </row>
    <row r="579" ht="15.75" customHeight="1">
      <c r="A579" s="113"/>
      <c r="B579" s="113"/>
      <c r="C579" s="113"/>
      <c r="D579" s="116"/>
    </row>
    <row r="580" ht="15.75" customHeight="1">
      <c r="A580" s="113"/>
      <c r="B580" s="113"/>
      <c r="C580" s="113"/>
      <c r="D580" s="116"/>
    </row>
    <row r="581" ht="15.75" customHeight="1">
      <c r="A581" s="113"/>
      <c r="B581" s="113"/>
      <c r="C581" s="113"/>
      <c r="D581" s="116"/>
    </row>
    <row r="582" ht="15.75" customHeight="1">
      <c r="A582" s="113"/>
      <c r="B582" s="113"/>
      <c r="C582" s="113"/>
      <c r="D582" s="116"/>
    </row>
    <row r="583" ht="15.75" customHeight="1">
      <c r="A583" s="113"/>
      <c r="B583" s="113"/>
      <c r="C583" s="113"/>
      <c r="D583" s="116"/>
    </row>
    <row r="584" ht="15.75" customHeight="1">
      <c r="A584" s="113"/>
      <c r="B584" s="113"/>
      <c r="C584" s="113"/>
      <c r="D584" s="116"/>
    </row>
    <row r="585" ht="15.75" customHeight="1">
      <c r="A585" s="113"/>
      <c r="B585" s="113"/>
      <c r="C585" s="113"/>
      <c r="D585" s="116"/>
    </row>
    <row r="586" ht="15.75" customHeight="1">
      <c r="A586" s="113"/>
      <c r="B586" s="113"/>
      <c r="C586" s="113"/>
      <c r="D586" s="116"/>
    </row>
    <row r="587" ht="15.75" customHeight="1">
      <c r="A587" s="113"/>
      <c r="B587" s="113"/>
      <c r="C587" s="113"/>
      <c r="D587" s="116"/>
    </row>
    <row r="588" ht="15.75" customHeight="1">
      <c r="A588" s="113"/>
      <c r="B588" s="113"/>
      <c r="C588" s="113"/>
      <c r="D588" s="116"/>
    </row>
    <row r="589" ht="15.75" customHeight="1">
      <c r="A589" s="113"/>
      <c r="B589" s="113"/>
      <c r="C589" s="113"/>
      <c r="D589" s="116"/>
    </row>
    <row r="590" ht="15.75" customHeight="1">
      <c r="A590" s="113"/>
      <c r="B590" s="113"/>
      <c r="C590" s="113"/>
      <c r="D590" s="116"/>
    </row>
    <row r="591" ht="15.75" customHeight="1">
      <c r="A591" s="113"/>
      <c r="B591" s="113"/>
      <c r="C591" s="113"/>
      <c r="D591" s="116"/>
    </row>
    <row r="592" ht="15.75" customHeight="1">
      <c r="A592" s="113"/>
      <c r="B592" s="113"/>
      <c r="C592" s="113"/>
      <c r="D592" s="116"/>
    </row>
    <row r="593" ht="15.75" customHeight="1">
      <c r="A593" s="113"/>
      <c r="B593" s="113"/>
      <c r="C593" s="113"/>
      <c r="D593" s="116"/>
    </row>
    <row r="594" ht="15.75" customHeight="1">
      <c r="A594" s="113"/>
      <c r="B594" s="113"/>
      <c r="C594" s="113"/>
      <c r="D594" s="116"/>
    </row>
    <row r="595" ht="15.75" customHeight="1">
      <c r="A595" s="113"/>
      <c r="B595" s="113"/>
      <c r="C595" s="113"/>
      <c r="D595" s="116"/>
    </row>
    <row r="596" ht="15.75" customHeight="1">
      <c r="A596" s="113"/>
      <c r="B596" s="113"/>
      <c r="C596" s="113"/>
      <c r="D596" s="116"/>
    </row>
    <row r="597" ht="15.75" customHeight="1">
      <c r="A597" s="113"/>
      <c r="B597" s="113"/>
      <c r="C597" s="113"/>
      <c r="D597" s="116"/>
    </row>
    <row r="598" ht="15.75" customHeight="1">
      <c r="A598" s="113"/>
      <c r="B598" s="113"/>
      <c r="C598" s="113"/>
      <c r="D598" s="116"/>
    </row>
    <row r="599" ht="15.75" customHeight="1">
      <c r="A599" s="113"/>
      <c r="B599" s="113"/>
      <c r="C599" s="113"/>
      <c r="D599" s="116"/>
    </row>
    <row r="600" ht="15.75" customHeight="1">
      <c r="A600" s="113"/>
      <c r="B600" s="113"/>
      <c r="C600" s="113"/>
      <c r="D600" s="116"/>
    </row>
    <row r="601" ht="15.75" customHeight="1">
      <c r="A601" s="113"/>
      <c r="B601" s="113"/>
      <c r="C601" s="113"/>
      <c r="D601" s="116"/>
    </row>
    <row r="602" ht="15.75" customHeight="1">
      <c r="A602" s="113"/>
      <c r="B602" s="113"/>
      <c r="C602" s="113"/>
      <c r="D602" s="116"/>
    </row>
    <row r="603" ht="15.75" customHeight="1">
      <c r="A603" s="113"/>
      <c r="B603" s="113"/>
      <c r="C603" s="113"/>
      <c r="D603" s="116"/>
    </row>
    <row r="604" ht="15.75" customHeight="1">
      <c r="A604" s="113"/>
      <c r="B604" s="113"/>
      <c r="C604" s="113"/>
      <c r="D604" s="116"/>
    </row>
    <row r="605" ht="15.75" customHeight="1">
      <c r="A605" s="113"/>
      <c r="B605" s="113"/>
      <c r="C605" s="113"/>
      <c r="D605" s="116"/>
    </row>
    <row r="606" ht="15.75" customHeight="1">
      <c r="A606" s="113"/>
      <c r="B606" s="113"/>
      <c r="C606" s="113"/>
      <c r="D606" s="116"/>
    </row>
    <row r="607" ht="15.75" customHeight="1">
      <c r="A607" s="113"/>
      <c r="B607" s="113"/>
      <c r="C607" s="113"/>
      <c r="D607" s="116"/>
    </row>
    <row r="608" ht="15.75" customHeight="1">
      <c r="A608" s="113"/>
      <c r="B608" s="113"/>
      <c r="C608" s="113"/>
      <c r="D608" s="116"/>
    </row>
    <row r="609" ht="15.75" customHeight="1">
      <c r="A609" s="113"/>
      <c r="B609" s="113"/>
      <c r="C609" s="113"/>
      <c r="D609" s="116"/>
    </row>
    <row r="610" ht="15.75" customHeight="1">
      <c r="A610" s="113"/>
      <c r="B610" s="113"/>
      <c r="C610" s="113"/>
      <c r="D610" s="116"/>
    </row>
    <row r="611" ht="15.75" customHeight="1">
      <c r="A611" s="113"/>
      <c r="B611" s="113"/>
      <c r="C611" s="113"/>
      <c r="D611" s="116"/>
    </row>
    <row r="612" ht="15.75" customHeight="1">
      <c r="A612" s="113"/>
      <c r="B612" s="113"/>
      <c r="C612" s="113"/>
      <c r="D612" s="116"/>
    </row>
    <row r="613" ht="15.75" customHeight="1">
      <c r="A613" s="113"/>
      <c r="B613" s="113"/>
      <c r="C613" s="113"/>
      <c r="D613" s="116"/>
    </row>
    <row r="614" ht="15.75" customHeight="1">
      <c r="A614" s="113"/>
      <c r="B614" s="113"/>
      <c r="C614" s="113"/>
      <c r="D614" s="116"/>
    </row>
    <row r="615" ht="15.75" customHeight="1">
      <c r="A615" s="113"/>
      <c r="B615" s="113"/>
      <c r="C615" s="113"/>
      <c r="D615" s="116"/>
    </row>
    <row r="616" ht="15.75" customHeight="1">
      <c r="A616" s="113"/>
      <c r="B616" s="113"/>
      <c r="C616" s="113"/>
      <c r="D616" s="116"/>
    </row>
    <row r="617" ht="15.75" customHeight="1">
      <c r="A617" s="113"/>
      <c r="B617" s="113"/>
      <c r="C617" s="113"/>
      <c r="D617" s="116"/>
    </row>
    <row r="618" ht="15.75" customHeight="1">
      <c r="A618" s="113"/>
      <c r="B618" s="113"/>
      <c r="C618" s="113"/>
      <c r="D618" s="116"/>
    </row>
    <row r="619" ht="15.75" customHeight="1">
      <c r="A619" s="113"/>
      <c r="B619" s="113"/>
      <c r="C619" s="113"/>
      <c r="D619" s="116"/>
    </row>
    <row r="620" ht="15.75" customHeight="1">
      <c r="A620" s="113"/>
      <c r="B620" s="113"/>
      <c r="C620" s="113"/>
      <c r="D620" s="116"/>
    </row>
    <row r="621" ht="15.75" customHeight="1">
      <c r="A621" s="113"/>
      <c r="B621" s="113"/>
      <c r="C621" s="113"/>
      <c r="D621" s="116"/>
    </row>
    <row r="622" ht="15.75" customHeight="1">
      <c r="A622" s="113"/>
      <c r="B622" s="113"/>
      <c r="C622" s="113"/>
      <c r="D622" s="116"/>
    </row>
    <row r="623" ht="15.75" customHeight="1">
      <c r="A623" s="113"/>
      <c r="B623" s="113"/>
      <c r="C623" s="113"/>
      <c r="D623" s="116"/>
    </row>
    <row r="624" ht="15.75" customHeight="1">
      <c r="A624" s="113"/>
      <c r="B624" s="113"/>
      <c r="C624" s="113"/>
      <c r="D624" s="116"/>
    </row>
    <row r="625" ht="15.75" customHeight="1">
      <c r="A625" s="113"/>
      <c r="B625" s="113"/>
      <c r="C625" s="113"/>
      <c r="D625" s="116"/>
    </row>
    <row r="626" ht="15.75" customHeight="1">
      <c r="A626" s="113"/>
      <c r="B626" s="113"/>
      <c r="C626" s="113"/>
      <c r="D626" s="116"/>
    </row>
    <row r="627" ht="15.75" customHeight="1">
      <c r="A627" s="113"/>
      <c r="B627" s="113"/>
      <c r="C627" s="113"/>
      <c r="D627" s="116"/>
    </row>
    <row r="628" ht="15.75" customHeight="1">
      <c r="A628" s="113"/>
      <c r="B628" s="113"/>
      <c r="C628" s="113"/>
      <c r="D628" s="116"/>
    </row>
    <row r="629" ht="15.75" customHeight="1">
      <c r="A629" s="113"/>
      <c r="B629" s="113"/>
      <c r="C629" s="113"/>
      <c r="D629" s="116"/>
    </row>
    <row r="630" ht="15.75" customHeight="1">
      <c r="A630" s="113"/>
      <c r="B630" s="113"/>
      <c r="C630" s="113"/>
      <c r="D630" s="116"/>
    </row>
    <row r="631" ht="15.75" customHeight="1">
      <c r="A631" s="113"/>
      <c r="B631" s="113"/>
      <c r="C631" s="113"/>
      <c r="D631" s="116"/>
    </row>
    <row r="632" ht="15.75" customHeight="1">
      <c r="A632" s="113"/>
      <c r="B632" s="113"/>
      <c r="C632" s="113"/>
      <c r="D632" s="116"/>
    </row>
    <row r="633" ht="15.75" customHeight="1">
      <c r="A633" s="113"/>
      <c r="B633" s="113"/>
      <c r="C633" s="113"/>
      <c r="D633" s="116"/>
    </row>
    <row r="634" ht="15.75" customHeight="1">
      <c r="A634" s="113"/>
      <c r="B634" s="113"/>
      <c r="C634" s="113"/>
      <c r="D634" s="116"/>
    </row>
    <row r="635" ht="15.75" customHeight="1">
      <c r="A635" s="113"/>
      <c r="B635" s="113"/>
      <c r="C635" s="113"/>
      <c r="D635" s="116"/>
    </row>
    <row r="636" ht="15.75" customHeight="1">
      <c r="A636" s="113"/>
      <c r="B636" s="113"/>
      <c r="C636" s="113"/>
      <c r="D636" s="116"/>
    </row>
    <row r="637" ht="15.75" customHeight="1">
      <c r="A637" s="113"/>
      <c r="B637" s="113"/>
      <c r="C637" s="113"/>
      <c r="D637" s="116"/>
    </row>
    <row r="638" ht="15.75" customHeight="1">
      <c r="A638" s="113"/>
      <c r="B638" s="113"/>
      <c r="C638" s="113"/>
      <c r="D638" s="116"/>
    </row>
    <row r="639" ht="15.75" customHeight="1">
      <c r="A639" s="113"/>
      <c r="B639" s="113"/>
      <c r="C639" s="113"/>
      <c r="D639" s="116"/>
    </row>
    <row r="640" ht="15.75" customHeight="1">
      <c r="A640" s="113"/>
      <c r="B640" s="113"/>
      <c r="C640" s="113"/>
      <c r="D640" s="116"/>
    </row>
    <row r="641" ht="15.75" customHeight="1">
      <c r="A641" s="113"/>
      <c r="B641" s="113"/>
      <c r="C641" s="113"/>
      <c r="D641" s="116"/>
    </row>
    <row r="642" ht="15.75" customHeight="1">
      <c r="A642" s="113"/>
      <c r="B642" s="113"/>
      <c r="C642" s="113"/>
      <c r="D642" s="116"/>
    </row>
    <row r="643" ht="15.75" customHeight="1">
      <c r="A643" s="113"/>
      <c r="B643" s="113"/>
      <c r="C643" s="113"/>
      <c r="D643" s="116"/>
    </row>
    <row r="644" ht="15.75" customHeight="1">
      <c r="A644" s="113"/>
      <c r="B644" s="113"/>
      <c r="C644" s="113"/>
      <c r="D644" s="116"/>
    </row>
    <row r="645" ht="15.75" customHeight="1">
      <c r="A645" s="113"/>
      <c r="B645" s="113"/>
      <c r="C645" s="113"/>
      <c r="D645" s="116"/>
    </row>
    <row r="646" ht="15.75" customHeight="1">
      <c r="A646" s="113"/>
      <c r="B646" s="113"/>
      <c r="C646" s="113"/>
      <c r="D646" s="116"/>
    </row>
    <row r="647" ht="15.75" customHeight="1">
      <c r="A647" s="113"/>
      <c r="B647" s="113"/>
      <c r="C647" s="113"/>
      <c r="D647" s="116"/>
    </row>
    <row r="648" ht="15.75" customHeight="1">
      <c r="A648" s="113"/>
      <c r="B648" s="113"/>
      <c r="C648" s="113"/>
      <c r="D648" s="116"/>
    </row>
    <row r="649" ht="15.75" customHeight="1">
      <c r="A649" s="113"/>
      <c r="B649" s="113"/>
      <c r="C649" s="113"/>
      <c r="D649" s="116"/>
    </row>
    <row r="650" ht="15.75" customHeight="1">
      <c r="A650" s="113"/>
      <c r="B650" s="113"/>
      <c r="C650" s="113"/>
      <c r="D650" s="116"/>
    </row>
    <row r="651" ht="15.75" customHeight="1">
      <c r="A651" s="113"/>
      <c r="B651" s="113"/>
      <c r="C651" s="113"/>
      <c r="D651" s="116"/>
    </row>
    <row r="652" ht="15.75" customHeight="1">
      <c r="A652" s="113"/>
      <c r="B652" s="113"/>
      <c r="C652" s="113"/>
      <c r="D652" s="116"/>
    </row>
    <row r="653" ht="15.75" customHeight="1">
      <c r="A653" s="113"/>
      <c r="B653" s="113"/>
      <c r="C653" s="113"/>
      <c r="D653" s="116"/>
    </row>
    <row r="654" ht="15.75" customHeight="1">
      <c r="A654" s="113"/>
      <c r="B654" s="113"/>
      <c r="C654" s="113"/>
      <c r="D654" s="116"/>
    </row>
    <row r="655" ht="15.75" customHeight="1">
      <c r="A655" s="113"/>
      <c r="B655" s="113"/>
      <c r="C655" s="113"/>
      <c r="D655" s="116"/>
    </row>
    <row r="656" ht="15.75" customHeight="1">
      <c r="A656" s="113"/>
      <c r="B656" s="113"/>
      <c r="C656" s="113"/>
      <c r="D656" s="116"/>
    </row>
    <row r="657" ht="15.75" customHeight="1">
      <c r="A657" s="113"/>
      <c r="B657" s="113"/>
      <c r="C657" s="113"/>
      <c r="D657" s="116"/>
    </row>
    <row r="658" ht="15.75" customHeight="1">
      <c r="A658" s="113"/>
      <c r="B658" s="113"/>
      <c r="C658" s="113"/>
      <c r="D658" s="116"/>
    </row>
    <row r="659" ht="15.75" customHeight="1">
      <c r="A659" s="113"/>
      <c r="B659" s="113"/>
      <c r="C659" s="113"/>
      <c r="D659" s="116"/>
    </row>
    <row r="660" ht="15.75" customHeight="1">
      <c r="A660" s="113"/>
      <c r="B660" s="113"/>
      <c r="C660" s="113"/>
      <c r="D660" s="116"/>
    </row>
    <row r="661" ht="15.75" customHeight="1">
      <c r="A661" s="113"/>
      <c r="B661" s="113"/>
      <c r="C661" s="113"/>
      <c r="D661" s="116"/>
    </row>
    <row r="662" ht="15.75" customHeight="1">
      <c r="A662" s="113"/>
      <c r="B662" s="113"/>
      <c r="C662" s="113"/>
      <c r="D662" s="116"/>
    </row>
    <row r="663" ht="15.75" customHeight="1">
      <c r="A663" s="113"/>
      <c r="B663" s="113"/>
      <c r="C663" s="113"/>
      <c r="D663" s="116"/>
    </row>
    <row r="664" ht="15.75" customHeight="1">
      <c r="A664" s="113"/>
      <c r="B664" s="113"/>
      <c r="C664" s="113"/>
      <c r="D664" s="116"/>
    </row>
    <row r="665" ht="15.75" customHeight="1">
      <c r="A665" s="113"/>
      <c r="B665" s="113"/>
      <c r="C665" s="113"/>
      <c r="D665" s="116"/>
    </row>
    <row r="666" ht="15.75" customHeight="1">
      <c r="A666" s="113"/>
      <c r="B666" s="113"/>
      <c r="C666" s="113"/>
      <c r="D666" s="116"/>
    </row>
    <row r="667" ht="15.75" customHeight="1">
      <c r="A667" s="113"/>
      <c r="B667" s="113"/>
      <c r="C667" s="113"/>
      <c r="D667" s="116"/>
    </row>
    <row r="668" ht="15.75" customHeight="1">
      <c r="A668" s="113"/>
      <c r="B668" s="113"/>
      <c r="C668" s="113"/>
      <c r="D668" s="116"/>
    </row>
    <row r="669" ht="15.75" customHeight="1">
      <c r="A669" s="113"/>
      <c r="B669" s="113"/>
      <c r="C669" s="113"/>
      <c r="D669" s="116"/>
    </row>
    <row r="670" ht="15.75" customHeight="1">
      <c r="A670" s="113"/>
      <c r="B670" s="113"/>
      <c r="C670" s="113"/>
      <c r="D670" s="116"/>
    </row>
    <row r="671" ht="15.75" customHeight="1">
      <c r="A671" s="113"/>
      <c r="B671" s="113"/>
      <c r="C671" s="113"/>
      <c r="D671" s="116"/>
    </row>
    <row r="672" ht="15.75" customHeight="1">
      <c r="A672" s="113"/>
      <c r="B672" s="113"/>
      <c r="C672" s="113"/>
      <c r="D672" s="116"/>
    </row>
    <row r="673" ht="15.75" customHeight="1">
      <c r="A673" s="113"/>
      <c r="B673" s="113"/>
      <c r="C673" s="113"/>
      <c r="D673" s="116"/>
    </row>
    <row r="674" ht="15.75" customHeight="1">
      <c r="A674" s="113"/>
      <c r="B674" s="113"/>
      <c r="C674" s="113"/>
      <c r="D674" s="116"/>
    </row>
    <row r="675" ht="15.75" customHeight="1">
      <c r="A675" s="113"/>
      <c r="B675" s="113"/>
      <c r="C675" s="113"/>
      <c r="D675" s="116"/>
    </row>
    <row r="676" ht="15.75" customHeight="1">
      <c r="A676" s="113"/>
      <c r="B676" s="113"/>
      <c r="C676" s="113"/>
      <c r="D676" s="116"/>
    </row>
    <row r="677" ht="15.75" customHeight="1">
      <c r="A677" s="113"/>
      <c r="B677" s="113"/>
      <c r="C677" s="113"/>
      <c r="D677" s="116"/>
    </row>
    <row r="678" ht="15.75" customHeight="1">
      <c r="A678" s="113"/>
      <c r="B678" s="113"/>
      <c r="C678" s="113"/>
      <c r="D678" s="116"/>
    </row>
    <row r="679" ht="15.75" customHeight="1">
      <c r="A679" s="113"/>
      <c r="B679" s="113"/>
      <c r="C679" s="113"/>
      <c r="D679" s="116"/>
    </row>
    <row r="680" ht="15.75" customHeight="1">
      <c r="A680" s="113"/>
      <c r="B680" s="113"/>
      <c r="C680" s="113"/>
      <c r="D680" s="116"/>
    </row>
    <row r="681" ht="15.75" customHeight="1">
      <c r="A681" s="113"/>
      <c r="B681" s="113"/>
      <c r="C681" s="113"/>
      <c r="D681" s="116"/>
    </row>
    <row r="682" ht="15.75" customHeight="1">
      <c r="A682" s="113"/>
      <c r="B682" s="113"/>
      <c r="C682" s="113"/>
      <c r="D682" s="116"/>
    </row>
    <row r="683" ht="15.75" customHeight="1">
      <c r="A683" s="113"/>
      <c r="B683" s="113"/>
      <c r="C683" s="113"/>
      <c r="D683" s="116"/>
    </row>
    <row r="684" ht="15.75" customHeight="1">
      <c r="A684" s="113"/>
      <c r="B684" s="113"/>
      <c r="C684" s="113"/>
      <c r="D684" s="116"/>
    </row>
    <row r="685" ht="15.75" customHeight="1">
      <c r="A685" s="113"/>
      <c r="B685" s="113"/>
      <c r="C685" s="113"/>
      <c r="D685" s="116"/>
    </row>
    <row r="686" ht="15.75" customHeight="1">
      <c r="A686" s="113"/>
      <c r="B686" s="113"/>
      <c r="C686" s="113"/>
      <c r="D686" s="116"/>
    </row>
    <row r="687" ht="15.75" customHeight="1">
      <c r="A687" s="113"/>
      <c r="B687" s="113"/>
      <c r="C687" s="113"/>
      <c r="D687" s="116"/>
    </row>
    <row r="688" ht="15.75" customHeight="1">
      <c r="A688" s="113"/>
      <c r="B688" s="113"/>
      <c r="C688" s="113"/>
      <c r="D688" s="116"/>
    </row>
    <row r="689" ht="15.75" customHeight="1">
      <c r="A689" s="113"/>
      <c r="B689" s="113"/>
      <c r="C689" s="113"/>
      <c r="D689" s="116"/>
    </row>
    <row r="690" ht="15.75" customHeight="1">
      <c r="A690" s="113"/>
      <c r="B690" s="113"/>
      <c r="C690" s="113"/>
      <c r="D690" s="116"/>
    </row>
    <row r="691" ht="15.75" customHeight="1">
      <c r="A691" s="113"/>
      <c r="B691" s="113"/>
      <c r="C691" s="113"/>
      <c r="D691" s="116"/>
    </row>
    <row r="692" ht="15.75" customHeight="1">
      <c r="A692" s="113"/>
      <c r="B692" s="113"/>
      <c r="C692" s="113"/>
      <c r="D692" s="116"/>
    </row>
    <row r="693" ht="15.75" customHeight="1">
      <c r="A693" s="113"/>
      <c r="B693" s="113"/>
      <c r="C693" s="113"/>
      <c r="D693" s="116"/>
    </row>
    <row r="694" ht="15.75" customHeight="1">
      <c r="A694" s="113"/>
      <c r="B694" s="113"/>
      <c r="C694" s="113"/>
      <c r="D694" s="116"/>
    </row>
    <row r="695" ht="15.75" customHeight="1">
      <c r="A695" s="113"/>
      <c r="B695" s="113"/>
      <c r="C695" s="113"/>
      <c r="D695" s="116"/>
    </row>
    <row r="696" ht="15.75" customHeight="1">
      <c r="A696" s="113"/>
      <c r="B696" s="113"/>
      <c r="C696" s="113"/>
      <c r="D696" s="116"/>
    </row>
    <row r="697" ht="15.75" customHeight="1">
      <c r="A697" s="113"/>
      <c r="B697" s="113"/>
      <c r="C697" s="113"/>
      <c r="D697" s="116"/>
    </row>
    <row r="698" ht="15.75" customHeight="1">
      <c r="A698" s="113"/>
      <c r="B698" s="113"/>
      <c r="C698" s="113"/>
      <c r="D698" s="116"/>
    </row>
    <row r="699" ht="15.75" customHeight="1">
      <c r="A699" s="113"/>
      <c r="B699" s="113"/>
      <c r="C699" s="113"/>
      <c r="D699" s="116"/>
    </row>
    <row r="700" ht="15.75" customHeight="1">
      <c r="A700" s="113"/>
      <c r="B700" s="113"/>
      <c r="C700" s="113"/>
      <c r="D700" s="116"/>
    </row>
    <row r="701" ht="15.75" customHeight="1">
      <c r="A701" s="113"/>
      <c r="B701" s="113"/>
      <c r="C701" s="113"/>
      <c r="D701" s="116"/>
    </row>
    <row r="702" ht="15.75" customHeight="1">
      <c r="A702" s="113"/>
      <c r="B702" s="113"/>
      <c r="C702" s="113"/>
      <c r="D702" s="116"/>
    </row>
    <row r="703" ht="15.75" customHeight="1">
      <c r="A703" s="113"/>
      <c r="B703" s="113"/>
      <c r="C703" s="113"/>
      <c r="D703" s="116"/>
    </row>
    <row r="704" ht="15.75" customHeight="1">
      <c r="A704" s="113"/>
      <c r="B704" s="113"/>
      <c r="C704" s="113"/>
      <c r="D704" s="116"/>
    </row>
    <row r="705" ht="15.75" customHeight="1">
      <c r="A705" s="113"/>
      <c r="B705" s="113"/>
      <c r="C705" s="113"/>
      <c r="D705" s="116"/>
    </row>
    <row r="706" ht="15.75" customHeight="1">
      <c r="A706" s="113"/>
      <c r="B706" s="113"/>
      <c r="C706" s="113"/>
      <c r="D706" s="116"/>
    </row>
    <row r="707" ht="15.75" customHeight="1">
      <c r="A707" s="113"/>
      <c r="B707" s="113"/>
      <c r="C707" s="113"/>
      <c r="D707" s="116"/>
    </row>
    <row r="708" ht="15.75" customHeight="1">
      <c r="A708" s="113"/>
      <c r="B708" s="113"/>
      <c r="C708" s="113"/>
      <c r="D708" s="116"/>
    </row>
    <row r="709" ht="15.75" customHeight="1">
      <c r="A709" s="113"/>
      <c r="B709" s="113"/>
      <c r="C709" s="113"/>
      <c r="D709" s="116"/>
    </row>
    <row r="710" ht="15.75" customHeight="1">
      <c r="A710" s="113"/>
      <c r="B710" s="113"/>
      <c r="C710" s="113"/>
      <c r="D710" s="116"/>
    </row>
    <row r="711" ht="15.75" customHeight="1">
      <c r="A711" s="113"/>
      <c r="B711" s="113"/>
      <c r="C711" s="113"/>
      <c r="D711" s="116"/>
    </row>
    <row r="712" ht="15.75" customHeight="1">
      <c r="A712" s="113"/>
      <c r="B712" s="113"/>
      <c r="C712" s="113"/>
      <c r="D712" s="116"/>
    </row>
    <row r="713" ht="15.75" customHeight="1">
      <c r="A713" s="113"/>
      <c r="B713" s="113"/>
      <c r="C713" s="113"/>
      <c r="D713" s="116"/>
    </row>
    <row r="714" ht="15.75" customHeight="1">
      <c r="A714" s="113"/>
      <c r="B714" s="113"/>
      <c r="C714" s="113"/>
      <c r="D714" s="116"/>
    </row>
    <row r="715" ht="15.75" customHeight="1">
      <c r="A715" s="113"/>
      <c r="B715" s="113"/>
      <c r="C715" s="113"/>
      <c r="D715" s="116"/>
    </row>
    <row r="716" ht="15.75" customHeight="1">
      <c r="A716" s="113"/>
      <c r="B716" s="113"/>
      <c r="C716" s="113"/>
      <c r="D716" s="116"/>
    </row>
    <row r="717" ht="15.75" customHeight="1">
      <c r="A717" s="113"/>
      <c r="B717" s="113"/>
      <c r="C717" s="113"/>
      <c r="D717" s="116"/>
    </row>
    <row r="718" ht="15.75" customHeight="1">
      <c r="A718" s="113"/>
      <c r="B718" s="113"/>
      <c r="C718" s="113"/>
      <c r="D718" s="116"/>
    </row>
    <row r="719" ht="15.75" customHeight="1">
      <c r="A719" s="113"/>
      <c r="B719" s="113"/>
      <c r="C719" s="113"/>
      <c r="D719" s="116"/>
    </row>
    <row r="720" ht="15.75" customHeight="1">
      <c r="A720" s="113"/>
      <c r="B720" s="113"/>
      <c r="C720" s="113"/>
      <c r="D720" s="116"/>
    </row>
    <row r="721" ht="15.75" customHeight="1">
      <c r="A721" s="113"/>
      <c r="B721" s="113"/>
      <c r="C721" s="113"/>
      <c r="D721" s="116"/>
    </row>
    <row r="722" ht="15.75" customHeight="1">
      <c r="A722" s="113"/>
      <c r="B722" s="113"/>
      <c r="C722" s="113"/>
      <c r="D722" s="116"/>
    </row>
    <row r="723" ht="15.75" customHeight="1">
      <c r="A723" s="113"/>
      <c r="B723" s="113"/>
      <c r="C723" s="113"/>
      <c r="D723" s="116"/>
    </row>
    <row r="724" ht="15.75" customHeight="1">
      <c r="A724" s="113"/>
      <c r="B724" s="113"/>
      <c r="C724" s="113"/>
      <c r="D724" s="116"/>
    </row>
    <row r="725" ht="15.75" customHeight="1">
      <c r="A725" s="113"/>
      <c r="B725" s="113"/>
      <c r="C725" s="113"/>
      <c r="D725" s="116"/>
    </row>
    <row r="726" ht="15.75" customHeight="1">
      <c r="A726" s="113"/>
      <c r="B726" s="113"/>
      <c r="C726" s="113"/>
      <c r="D726" s="116"/>
    </row>
    <row r="727" ht="15.75" customHeight="1">
      <c r="A727" s="113"/>
      <c r="B727" s="113"/>
      <c r="C727" s="113"/>
      <c r="D727" s="116"/>
    </row>
    <row r="728" ht="15.75" customHeight="1">
      <c r="A728" s="113"/>
      <c r="B728" s="113"/>
      <c r="C728" s="113"/>
      <c r="D728" s="116"/>
    </row>
    <row r="729" ht="15.75" customHeight="1">
      <c r="A729" s="113"/>
      <c r="B729" s="113"/>
      <c r="C729" s="113"/>
      <c r="D729" s="116"/>
    </row>
    <row r="730" ht="15.75" customHeight="1">
      <c r="A730" s="113"/>
      <c r="B730" s="113"/>
      <c r="C730" s="113"/>
      <c r="D730" s="116"/>
    </row>
    <row r="731" ht="15.75" customHeight="1">
      <c r="A731" s="113"/>
      <c r="B731" s="113"/>
      <c r="C731" s="113"/>
      <c r="D731" s="116"/>
    </row>
    <row r="732" ht="15.75" customHeight="1">
      <c r="A732" s="113"/>
      <c r="B732" s="113"/>
      <c r="C732" s="113"/>
      <c r="D732" s="116"/>
    </row>
    <row r="733" ht="15.75" customHeight="1">
      <c r="A733" s="113"/>
      <c r="B733" s="113"/>
      <c r="C733" s="113"/>
      <c r="D733" s="116"/>
    </row>
    <row r="734" ht="15.75" customHeight="1">
      <c r="A734" s="113"/>
      <c r="B734" s="113"/>
      <c r="C734" s="113"/>
      <c r="D734" s="116"/>
    </row>
    <row r="735" ht="15.75" customHeight="1">
      <c r="A735" s="113"/>
      <c r="B735" s="113"/>
      <c r="C735" s="113"/>
      <c r="D735" s="116"/>
    </row>
    <row r="736" ht="15.75" customHeight="1">
      <c r="A736" s="113"/>
      <c r="B736" s="113"/>
      <c r="C736" s="113"/>
      <c r="D736" s="116"/>
    </row>
    <row r="737" ht="15.75" customHeight="1">
      <c r="A737" s="113"/>
      <c r="B737" s="113"/>
      <c r="C737" s="113"/>
      <c r="D737" s="116"/>
    </row>
    <row r="738" ht="15.75" customHeight="1">
      <c r="A738" s="113"/>
      <c r="B738" s="113"/>
      <c r="C738" s="113"/>
      <c r="D738" s="116"/>
    </row>
    <row r="739" ht="15.75" customHeight="1">
      <c r="A739" s="113"/>
      <c r="B739" s="113"/>
      <c r="C739" s="113"/>
      <c r="D739" s="116"/>
    </row>
    <row r="740" ht="15.75" customHeight="1">
      <c r="A740" s="113"/>
      <c r="B740" s="113"/>
      <c r="C740" s="113"/>
      <c r="D740" s="116"/>
    </row>
    <row r="741" ht="15.75" customHeight="1">
      <c r="A741" s="113"/>
      <c r="B741" s="113"/>
      <c r="C741" s="113"/>
      <c r="D741" s="116"/>
    </row>
    <row r="742" ht="15.75" customHeight="1">
      <c r="A742" s="113"/>
      <c r="B742" s="113"/>
      <c r="C742" s="113"/>
      <c r="D742" s="116"/>
    </row>
    <row r="743" ht="15.75" customHeight="1">
      <c r="A743" s="113"/>
      <c r="B743" s="113"/>
      <c r="C743" s="113"/>
      <c r="D743" s="116"/>
    </row>
    <row r="744" ht="15.75" customHeight="1">
      <c r="A744" s="113"/>
      <c r="B744" s="113"/>
      <c r="C744" s="113"/>
      <c r="D744" s="116"/>
    </row>
    <row r="745" ht="15.75" customHeight="1">
      <c r="A745" s="113"/>
      <c r="B745" s="113"/>
      <c r="C745" s="113"/>
      <c r="D745" s="116"/>
    </row>
    <row r="746" ht="15.75" customHeight="1">
      <c r="A746" s="113"/>
      <c r="B746" s="113"/>
      <c r="C746" s="113"/>
      <c r="D746" s="116"/>
    </row>
    <row r="747" ht="15.75" customHeight="1">
      <c r="A747" s="113"/>
      <c r="B747" s="113"/>
      <c r="C747" s="113"/>
      <c r="D747" s="116"/>
    </row>
    <row r="748" ht="15.75" customHeight="1">
      <c r="A748" s="113"/>
      <c r="B748" s="113"/>
      <c r="C748" s="113"/>
      <c r="D748" s="116"/>
    </row>
    <row r="749" ht="15.75" customHeight="1">
      <c r="A749" s="113"/>
      <c r="B749" s="113"/>
      <c r="C749" s="113"/>
      <c r="D749" s="116"/>
    </row>
    <row r="750" ht="15.75" customHeight="1">
      <c r="A750" s="113"/>
      <c r="B750" s="113"/>
      <c r="C750" s="113"/>
      <c r="D750" s="116"/>
    </row>
    <row r="751" ht="15.75" customHeight="1">
      <c r="A751" s="113"/>
      <c r="B751" s="113"/>
      <c r="C751" s="113"/>
      <c r="D751" s="116"/>
    </row>
    <row r="752" ht="15.75" customHeight="1">
      <c r="A752" s="113"/>
      <c r="B752" s="113"/>
      <c r="C752" s="113"/>
      <c r="D752" s="116"/>
    </row>
    <row r="753" ht="15.75" customHeight="1">
      <c r="A753" s="113"/>
      <c r="B753" s="113"/>
      <c r="C753" s="113"/>
      <c r="D753" s="116"/>
    </row>
    <row r="754" ht="15.75" customHeight="1">
      <c r="A754" s="113"/>
      <c r="B754" s="113"/>
      <c r="C754" s="113"/>
      <c r="D754" s="116"/>
    </row>
    <row r="755" ht="15.75" customHeight="1">
      <c r="A755" s="113"/>
      <c r="B755" s="113"/>
      <c r="C755" s="113"/>
      <c r="D755" s="116"/>
    </row>
    <row r="756" ht="15.75" customHeight="1">
      <c r="A756" s="113"/>
      <c r="B756" s="113"/>
      <c r="C756" s="113"/>
      <c r="D756" s="116"/>
    </row>
    <row r="757" ht="15.75" customHeight="1">
      <c r="A757" s="113"/>
      <c r="B757" s="113"/>
      <c r="C757" s="113"/>
      <c r="D757" s="116"/>
    </row>
    <row r="758" ht="15.75" customHeight="1">
      <c r="A758" s="113"/>
      <c r="B758" s="113"/>
      <c r="C758" s="113"/>
      <c r="D758" s="116"/>
    </row>
    <row r="759" ht="15.75" customHeight="1">
      <c r="A759" s="113"/>
      <c r="B759" s="113"/>
      <c r="C759" s="113"/>
      <c r="D759" s="116"/>
    </row>
    <row r="760" ht="15.75" customHeight="1">
      <c r="A760" s="113"/>
      <c r="B760" s="113"/>
      <c r="C760" s="113"/>
      <c r="D760" s="116"/>
    </row>
    <row r="761" ht="15.75" customHeight="1">
      <c r="A761" s="113"/>
      <c r="B761" s="113"/>
      <c r="C761" s="113"/>
      <c r="D761" s="116"/>
    </row>
    <row r="762" ht="15.75" customHeight="1">
      <c r="A762" s="113"/>
      <c r="B762" s="113"/>
      <c r="C762" s="113"/>
      <c r="D762" s="116"/>
    </row>
    <row r="763" ht="15.75" customHeight="1">
      <c r="A763" s="113"/>
      <c r="B763" s="113"/>
      <c r="C763" s="113"/>
      <c r="D763" s="116"/>
    </row>
    <row r="764" ht="15.75" customHeight="1">
      <c r="A764" s="113"/>
      <c r="B764" s="113"/>
      <c r="C764" s="113"/>
      <c r="D764" s="116"/>
    </row>
    <row r="765" ht="15.75" customHeight="1">
      <c r="A765" s="113"/>
      <c r="B765" s="113"/>
      <c r="C765" s="113"/>
      <c r="D765" s="116"/>
    </row>
    <row r="766" ht="15.75" customHeight="1">
      <c r="A766" s="113"/>
      <c r="B766" s="113"/>
      <c r="C766" s="113"/>
      <c r="D766" s="116"/>
    </row>
    <row r="767" ht="15.75" customHeight="1">
      <c r="A767" s="113"/>
      <c r="B767" s="113"/>
      <c r="C767" s="113"/>
      <c r="D767" s="116"/>
    </row>
    <row r="768" ht="15.75" customHeight="1">
      <c r="A768" s="113"/>
      <c r="B768" s="113"/>
      <c r="C768" s="113"/>
      <c r="D768" s="116"/>
    </row>
    <row r="769" ht="15.75" customHeight="1">
      <c r="A769" s="113"/>
      <c r="B769" s="113"/>
      <c r="C769" s="113"/>
      <c r="D769" s="116"/>
    </row>
    <row r="770" ht="15.75" customHeight="1">
      <c r="A770" s="113"/>
      <c r="B770" s="113"/>
      <c r="C770" s="113"/>
      <c r="D770" s="116"/>
    </row>
    <row r="771" ht="15.75" customHeight="1">
      <c r="A771" s="113"/>
      <c r="B771" s="113"/>
      <c r="C771" s="113"/>
      <c r="D771" s="116"/>
    </row>
    <row r="772" ht="15.75" customHeight="1">
      <c r="A772" s="113"/>
      <c r="B772" s="113"/>
      <c r="C772" s="113"/>
      <c r="D772" s="116"/>
    </row>
    <row r="773" ht="15.75" customHeight="1">
      <c r="A773" s="113"/>
      <c r="B773" s="113"/>
      <c r="C773" s="113"/>
      <c r="D773" s="116"/>
    </row>
    <row r="774" ht="15.75" customHeight="1">
      <c r="A774" s="113"/>
      <c r="B774" s="113"/>
      <c r="C774" s="113"/>
      <c r="D774" s="116"/>
    </row>
    <row r="775" ht="15.75" customHeight="1">
      <c r="A775" s="113"/>
      <c r="B775" s="113"/>
      <c r="C775" s="113"/>
      <c r="D775" s="116"/>
    </row>
    <row r="776" ht="15.75" customHeight="1">
      <c r="A776" s="113"/>
      <c r="B776" s="113"/>
      <c r="C776" s="113"/>
      <c r="D776" s="116"/>
    </row>
    <row r="777" ht="15.75" customHeight="1">
      <c r="A777" s="113"/>
      <c r="B777" s="113"/>
      <c r="C777" s="113"/>
      <c r="D777" s="116"/>
    </row>
    <row r="778" ht="15.75" customHeight="1">
      <c r="A778" s="113"/>
      <c r="B778" s="113"/>
      <c r="C778" s="113"/>
      <c r="D778" s="116"/>
    </row>
    <row r="779" ht="15.75" customHeight="1">
      <c r="A779" s="113"/>
      <c r="B779" s="113"/>
      <c r="C779" s="113"/>
      <c r="D779" s="116"/>
    </row>
    <row r="780" ht="15.75" customHeight="1">
      <c r="A780" s="113"/>
      <c r="B780" s="113"/>
      <c r="C780" s="113"/>
      <c r="D780" s="116"/>
    </row>
    <row r="781" ht="15.75" customHeight="1">
      <c r="A781" s="113"/>
      <c r="B781" s="113"/>
      <c r="C781" s="113"/>
      <c r="D781" s="116"/>
    </row>
    <row r="782" ht="15.75" customHeight="1">
      <c r="A782" s="113"/>
      <c r="B782" s="113"/>
      <c r="C782" s="113"/>
      <c r="D782" s="116"/>
    </row>
    <row r="783" ht="15.75" customHeight="1">
      <c r="A783" s="113"/>
      <c r="B783" s="113"/>
      <c r="C783" s="113"/>
      <c r="D783" s="116"/>
    </row>
    <row r="784" ht="15.75" customHeight="1">
      <c r="A784" s="113"/>
      <c r="B784" s="113"/>
      <c r="C784" s="113"/>
      <c r="D784" s="116"/>
    </row>
    <row r="785" ht="15.75" customHeight="1">
      <c r="A785" s="113"/>
      <c r="B785" s="113"/>
      <c r="C785" s="113"/>
      <c r="D785" s="116"/>
    </row>
    <row r="786" ht="15.75" customHeight="1">
      <c r="A786" s="113"/>
      <c r="B786" s="113"/>
      <c r="C786" s="113"/>
      <c r="D786" s="116"/>
    </row>
    <row r="787" ht="15.75" customHeight="1">
      <c r="A787" s="113"/>
      <c r="B787" s="113"/>
      <c r="C787" s="113"/>
      <c r="D787" s="116"/>
    </row>
    <row r="788" ht="15.75" customHeight="1">
      <c r="A788" s="113"/>
      <c r="B788" s="113"/>
      <c r="C788" s="113"/>
      <c r="D788" s="116"/>
    </row>
    <row r="789" ht="15.75" customHeight="1">
      <c r="A789" s="113"/>
      <c r="B789" s="113"/>
      <c r="C789" s="113"/>
      <c r="D789" s="116"/>
    </row>
    <row r="790" ht="15.75" customHeight="1">
      <c r="A790" s="113"/>
      <c r="B790" s="113"/>
      <c r="C790" s="113"/>
      <c r="D790" s="116"/>
    </row>
    <row r="791" ht="15.75" customHeight="1">
      <c r="A791" s="113"/>
      <c r="B791" s="113"/>
      <c r="C791" s="113"/>
      <c r="D791" s="116"/>
    </row>
    <row r="792" ht="15.75" customHeight="1">
      <c r="A792" s="113"/>
      <c r="B792" s="113"/>
      <c r="C792" s="113"/>
      <c r="D792" s="116"/>
    </row>
    <row r="793" ht="15.75" customHeight="1">
      <c r="A793" s="113"/>
      <c r="B793" s="113"/>
      <c r="C793" s="113"/>
      <c r="D793" s="116"/>
    </row>
    <row r="794" ht="15.75" customHeight="1">
      <c r="A794" s="113"/>
      <c r="B794" s="113"/>
      <c r="C794" s="113"/>
      <c r="D794" s="116"/>
    </row>
    <row r="795" ht="15.75" customHeight="1">
      <c r="A795" s="113"/>
      <c r="B795" s="113"/>
      <c r="C795" s="113"/>
      <c r="D795" s="116"/>
    </row>
    <row r="796" ht="15.75" customHeight="1">
      <c r="A796" s="113"/>
      <c r="B796" s="113"/>
      <c r="C796" s="113"/>
      <c r="D796" s="116"/>
    </row>
    <row r="797" ht="15.75" customHeight="1">
      <c r="A797" s="113"/>
      <c r="B797" s="113"/>
      <c r="C797" s="113"/>
      <c r="D797" s="116"/>
    </row>
    <row r="798" ht="15.75" customHeight="1">
      <c r="A798" s="113"/>
      <c r="B798" s="113"/>
      <c r="C798" s="113"/>
      <c r="D798" s="116"/>
    </row>
    <row r="799" ht="15.75" customHeight="1">
      <c r="A799" s="113"/>
      <c r="B799" s="113"/>
      <c r="C799" s="113"/>
      <c r="D799" s="116"/>
    </row>
    <row r="800" ht="15.75" customHeight="1">
      <c r="A800" s="113"/>
      <c r="B800" s="113"/>
      <c r="C800" s="113"/>
      <c r="D800" s="116"/>
    </row>
    <row r="801" ht="15.75" customHeight="1">
      <c r="A801" s="113"/>
      <c r="B801" s="113"/>
      <c r="C801" s="113"/>
      <c r="D801" s="116"/>
    </row>
    <row r="802" ht="15.75" customHeight="1">
      <c r="A802" s="113"/>
      <c r="B802" s="113"/>
      <c r="C802" s="113"/>
      <c r="D802" s="116"/>
    </row>
    <row r="803" ht="15.75" customHeight="1">
      <c r="A803" s="113"/>
      <c r="B803" s="113"/>
      <c r="C803" s="113"/>
      <c r="D803" s="116"/>
    </row>
    <row r="804" ht="15.75" customHeight="1">
      <c r="A804" s="113"/>
      <c r="B804" s="113"/>
      <c r="C804" s="113"/>
      <c r="D804" s="116"/>
    </row>
    <row r="805" ht="15.75" customHeight="1">
      <c r="A805" s="113"/>
      <c r="B805" s="113"/>
      <c r="C805" s="113"/>
      <c r="D805" s="116"/>
    </row>
    <row r="806" ht="15.75" customHeight="1">
      <c r="A806" s="113"/>
      <c r="B806" s="113"/>
      <c r="C806" s="113"/>
      <c r="D806" s="116"/>
    </row>
    <row r="807" ht="15.75" customHeight="1">
      <c r="A807" s="113"/>
      <c r="B807" s="113"/>
      <c r="C807" s="113"/>
      <c r="D807" s="116"/>
    </row>
    <row r="808" ht="15.75" customHeight="1">
      <c r="A808" s="113"/>
      <c r="B808" s="113"/>
      <c r="C808" s="113"/>
      <c r="D808" s="116"/>
    </row>
    <row r="809" ht="15.75" customHeight="1">
      <c r="A809" s="113"/>
      <c r="B809" s="113"/>
      <c r="C809" s="113"/>
      <c r="D809" s="116"/>
    </row>
    <row r="810" ht="15.75" customHeight="1">
      <c r="A810" s="113"/>
      <c r="B810" s="113"/>
      <c r="C810" s="113"/>
      <c r="D810" s="116"/>
    </row>
    <row r="811" ht="15.75" customHeight="1">
      <c r="A811" s="113"/>
      <c r="B811" s="113"/>
      <c r="C811" s="113"/>
      <c r="D811" s="116"/>
    </row>
    <row r="812" ht="15.75" customHeight="1">
      <c r="A812" s="113"/>
      <c r="B812" s="113"/>
      <c r="C812" s="113"/>
      <c r="D812" s="116"/>
    </row>
    <row r="813" ht="15.75" customHeight="1">
      <c r="A813" s="113"/>
      <c r="B813" s="113"/>
      <c r="C813" s="113"/>
      <c r="D813" s="116"/>
    </row>
    <row r="814" ht="15.75" customHeight="1">
      <c r="A814" s="113"/>
      <c r="B814" s="113"/>
      <c r="C814" s="113"/>
      <c r="D814" s="116"/>
    </row>
    <row r="815" ht="15.75" customHeight="1">
      <c r="A815" s="113"/>
      <c r="B815" s="113"/>
      <c r="C815" s="113"/>
      <c r="D815" s="116"/>
    </row>
    <row r="816" ht="15.75" customHeight="1">
      <c r="A816" s="113"/>
      <c r="B816" s="113"/>
      <c r="C816" s="113"/>
      <c r="D816" s="116"/>
    </row>
    <row r="817" ht="15.75" customHeight="1">
      <c r="A817" s="113"/>
      <c r="B817" s="113"/>
      <c r="C817" s="113"/>
      <c r="D817" s="116"/>
    </row>
    <row r="818" ht="15.75" customHeight="1">
      <c r="A818" s="113"/>
      <c r="B818" s="113"/>
      <c r="C818" s="113"/>
      <c r="D818" s="116"/>
    </row>
    <row r="819" ht="15.75" customHeight="1">
      <c r="A819" s="113"/>
      <c r="B819" s="113"/>
      <c r="C819" s="113"/>
      <c r="D819" s="116"/>
    </row>
    <row r="820" ht="15.75" customHeight="1">
      <c r="A820" s="113"/>
      <c r="B820" s="113"/>
      <c r="C820" s="113"/>
      <c r="D820" s="116"/>
    </row>
    <row r="821" ht="15.75" customHeight="1">
      <c r="A821" s="113"/>
      <c r="B821" s="113"/>
      <c r="C821" s="113"/>
      <c r="D821" s="116"/>
    </row>
    <row r="822" ht="15.75" customHeight="1">
      <c r="A822" s="113"/>
      <c r="B822" s="113"/>
      <c r="C822" s="113"/>
      <c r="D822" s="116"/>
    </row>
    <row r="823" ht="15.75" customHeight="1">
      <c r="A823" s="113"/>
      <c r="B823" s="113"/>
      <c r="C823" s="113"/>
      <c r="D823" s="116"/>
    </row>
    <row r="824" ht="15.75" customHeight="1">
      <c r="A824" s="113"/>
      <c r="B824" s="113"/>
      <c r="C824" s="113"/>
      <c r="D824" s="116"/>
    </row>
    <row r="825" ht="15.75" customHeight="1">
      <c r="A825" s="113"/>
      <c r="B825" s="113"/>
      <c r="C825" s="113"/>
      <c r="D825" s="116"/>
    </row>
    <row r="826" ht="15.75" customHeight="1">
      <c r="A826" s="113"/>
      <c r="B826" s="113"/>
      <c r="C826" s="113"/>
      <c r="D826" s="116"/>
    </row>
    <row r="827" ht="15.75" customHeight="1">
      <c r="A827" s="113"/>
      <c r="B827" s="113"/>
      <c r="C827" s="113"/>
      <c r="D827" s="116"/>
    </row>
    <row r="828" ht="15.75" customHeight="1">
      <c r="A828" s="113"/>
      <c r="B828" s="113"/>
      <c r="C828" s="113"/>
      <c r="D828" s="116"/>
    </row>
    <row r="829" ht="15.75" customHeight="1">
      <c r="A829" s="113"/>
      <c r="B829" s="113"/>
      <c r="C829" s="113"/>
      <c r="D829" s="116"/>
    </row>
    <row r="830" ht="15.75" customHeight="1">
      <c r="A830" s="113"/>
      <c r="B830" s="113"/>
      <c r="C830" s="113"/>
      <c r="D830" s="116"/>
    </row>
    <row r="831" ht="15.75" customHeight="1">
      <c r="A831" s="113"/>
      <c r="B831" s="113"/>
      <c r="C831" s="113"/>
      <c r="D831" s="116"/>
    </row>
    <row r="832" ht="15.75" customHeight="1">
      <c r="A832" s="113"/>
      <c r="B832" s="113"/>
      <c r="C832" s="113"/>
      <c r="D832" s="116"/>
    </row>
    <row r="833" ht="15.75" customHeight="1">
      <c r="A833" s="113"/>
      <c r="B833" s="113"/>
      <c r="C833" s="113"/>
      <c r="D833" s="116"/>
    </row>
    <row r="834" ht="15.75" customHeight="1">
      <c r="A834" s="113"/>
      <c r="B834" s="113"/>
      <c r="C834" s="113"/>
      <c r="D834" s="116"/>
    </row>
    <row r="835" ht="15.75" customHeight="1">
      <c r="A835" s="113"/>
      <c r="B835" s="113"/>
      <c r="C835" s="113"/>
      <c r="D835" s="116"/>
    </row>
    <row r="836" ht="15.75" customHeight="1">
      <c r="A836" s="113"/>
      <c r="B836" s="113"/>
      <c r="C836" s="113"/>
      <c r="D836" s="116"/>
    </row>
    <row r="837" ht="15.75" customHeight="1">
      <c r="A837" s="113"/>
      <c r="B837" s="113"/>
      <c r="C837" s="113"/>
      <c r="D837" s="116"/>
    </row>
    <row r="838" ht="15.75" customHeight="1">
      <c r="A838" s="113"/>
      <c r="B838" s="113"/>
      <c r="C838" s="113"/>
      <c r="D838" s="116"/>
    </row>
    <row r="839" ht="15.75" customHeight="1">
      <c r="A839" s="113"/>
      <c r="B839" s="113"/>
      <c r="C839" s="113"/>
      <c r="D839" s="116"/>
    </row>
    <row r="840" ht="15.75" customHeight="1">
      <c r="A840" s="113"/>
      <c r="B840" s="113"/>
      <c r="C840" s="113"/>
      <c r="D840" s="116"/>
    </row>
    <row r="841" ht="15.75" customHeight="1">
      <c r="A841" s="113"/>
      <c r="B841" s="113"/>
      <c r="C841" s="113"/>
      <c r="D841" s="116"/>
    </row>
    <row r="842" ht="15.75" customHeight="1">
      <c r="A842" s="113"/>
      <c r="B842" s="113"/>
      <c r="C842" s="113"/>
      <c r="D842" s="116"/>
    </row>
    <row r="843" ht="15.75" customHeight="1">
      <c r="A843" s="113"/>
      <c r="B843" s="113"/>
      <c r="C843" s="113"/>
      <c r="D843" s="116"/>
    </row>
    <row r="844" ht="15.75" customHeight="1">
      <c r="A844" s="113"/>
      <c r="B844" s="113"/>
      <c r="C844" s="113"/>
      <c r="D844" s="116"/>
    </row>
    <row r="845" ht="15.75" customHeight="1">
      <c r="A845" s="113"/>
      <c r="B845" s="113"/>
      <c r="C845" s="113"/>
      <c r="D845" s="116"/>
    </row>
    <row r="846" ht="15.75" customHeight="1">
      <c r="A846" s="113"/>
      <c r="B846" s="113"/>
      <c r="C846" s="113"/>
      <c r="D846" s="116"/>
    </row>
    <row r="847" ht="15.75" customHeight="1">
      <c r="A847" s="113"/>
      <c r="B847" s="113"/>
      <c r="C847" s="113"/>
      <c r="D847" s="116"/>
    </row>
    <row r="848" ht="15.75" customHeight="1">
      <c r="A848" s="113"/>
      <c r="B848" s="113"/>
      <c r="C848" s="113"/>
      <c r="D848" s="116"/>
    </row>
    <row r="849" ht="15.75" customHeight="1">
      <c r="A849" s="113"/>
      <c r="B849" s="113"/>
      <c r="C849" s="113"/>
      <c r="D849" s="116"/>
    </row>
    <row r="850" ht="15.75" customHeight="1">
      <c r="A850" s="113"/>
      <c r="B850" s="113"/>
      <c r="C850" s="113"/>
      <c r="D850" s="116"/>
    </row>
    <row r="851" ht="15.75" customHeight="1">
      <c r="A851" s="113"/>
      <c r="B851" s="113"/>
      <c r="C851" s="113"/>
      <c r="D851" s="116"/>
    </row>
    <row r="852" ht="15.75" customHeight="1">
      <c r="A852" s="113"/>
      <c r="B852" s="113"/>
      <c r="C852" s="113"/>
      <c r="D852" s="116"/>
    </row>
    <row r="853" ht="15.75" customHeight="1">
      <c r="A853" s="113"/>
      <c r="B853" s="113"/>
      <c r="C853" s="113"/>
      <c r="D853" s="116"/>
    </row>
    <row r="854" ht="15.75" customHeight="1">
      <c r="A854" s="113"/>
      <c r="B854" s="113"/>
      <c r="C854" s="113"/>
      <c r="D854" s="116"/>
    </row>
    <row r="855" ht="15.75" customHeight="1">
      <c r="A855" s="113"/>
      <c r="B855" s="113"/>
      <c r="C855" s="113"/>
      <c r="D855" s="116"/>
    </row>
    <row r="856" ht="15.75" customHeight="1">
      <c r="A856" s="113"/>
      <c r="B856" s="113"/>
      <c r="C856" s="113"/>
      <c r="D856" s="116"/>
    </row>
    <row r="857" ht="15.75" customHeight="1">
      <c r="A857" s="113"/>
      <c r="B857" s="113"/>
      <c r="C857" s="113"/>
      <c r="D857" s="116"/>
    </row>
    <row r="858" ht="15.75" customHeight="1">
      <c r="A858" s="113"/>
      <c r="B858" s="113"/>
      <c r="C858" s="113"/>
      <c r="D858" s="116"/>
    </row>
    <row r="859" ht="15.75" customHeight="1">
      <c r="A859" s="113"/>
      <c r="B859" s="113"/>
      <c r="C859" s="113"/>
      <c r="D859" s="116"/>
    </row>
    <row r="860" ht="15.75" customHeight="1">
      <c r="A860" s="113"/>
      <c r="B860" s="113"/>
      <c r="C860" s="113"/>
      <c r="D860" s="116"/>
    </row>
    <row r="861" ht="15.75" customHeight="1">
      <c r="A861" s="113"/>
      <c r="B861" s="113"/>
      <c r="C861" s="113"/>
      <c r="D861" s="116"/>
    </row>
    <row r="862" ht="15.75" customHeight="1">
      <c r="A862" s="113"/>
      <c r="B862" s="113"/>
      <c r="C862" s="113"/>
      <c r="D862" s="116"/>
    </row>
    <row r="863" ht="15.75" customHeight="1">
      <c r="A863" s="113"/>
      <c r="B863" s="113"/>
      <c r="C863" s="113"/>
      <c r="D863" s="116"/>
    </row>
    <row r="864" ht="15.75" customHeight="1">
      <c r="A864" s="113"/>
      <c r="B864" s="113"/>
      <c r="C864" s="113"/>
      <c r="D864" s="116"/>
    </row>
    <row r="865" ht="15.75" customHeight="1">
      <c r="A865" s="113"/>
      <c r="B865" s="113"/>
      <c r="C865" s="113"/>
      <c r="D865" s="116"/>
    </row>
    <row r="866" ht="15.75" customHeight="1">
      <c r="A866" s="113"/>
      <c r="B866" s="113"/>
      <c r="C866" s="113"/>
      <c r="D866" s="116"/>
    </row>
    <row r="867" ht="15.75" customHeight="1">
      <c r="A867" s="113"/>
      <c r="B867" s="113"/>
      <c r="C867" s="113"/>
      <c r="D867" s="116"/>
    </row>
    <row r="868" ht="15.75" customHeight="1">
      <c r="A868" s="113"/>
      <c r="B868" s="113"/>
      <c r="C868" s="113"/>
      <c r="D868" s="116"/>
    </row>
    <row r="869" ht="15.75" customHeight="1">
      <c r="A869" s="113"/>
      <c r="B869" s="113"/>
      <c r="C869" s="113"/>
      <c r="D869" s="116"/>
    </row>
    <row r="870" ht="15.75" customHeight="1">
      <c r="A870" s="113"/>
      <c r="B870" s="113"/>
      <c r="C870" s="113"/>
      <c r="D870" s="116"/>
    </row>
    <row r="871" ht="15.75" customHeight="1">
      <c r="A871" s="113"/>
      <c r="B871" s="113"/>
      <c r="C871" s="113"/>
      <c r="D871" s="116"/>
    </row>
    <row r="872" ht="15.75" customHeight="1">
      <c r="A872" s="113"/>
      <c r="B872" s="113"/>
      <c r="C872" s="113"/>
      <c r="D872" s="116"/>
    </row>
    <row r="873" ht="15.75" customHeight="1">
      <c r="A873" s="113"/>
      <c r="B873" s="113"/>
      <c r="C873" s="113"/>
      <c r="D873" s="116"/>
    </row>
    <row r="874" ht="15.75" customHeight="1">
      <c r="A874" s="113"/>
      <c r="B874" s="113"/>
      <c r="C874" s="113"/>
      <c r="D874" s="116"/>
    </row>
    <row r="875" ht="15.75" customHeight="1">
      <c r="A875" s="113"/>
      <c r="B875" s="113"/>
      <c r="C875" s="113"/>
      <c r="D875" s="116"/>
    </row>
    <row r="876" ht="15.75" customHeight="1">
      <c r="A876" s="113"/>
      <c r="B876" s="113"/>
      <c r="C876" s="113"/>
      <c r="D876" s="116"/>
    </row>
    <row r="877" ht="15.75" customHeight="1">
      <c r="A877" s="113"/>
      <c r="B877" s="113"/>
      <c r="C877" s="113"/>
      <c r="D877" s="116"/>
    </row>
    <row r="878" ht="15.75" customHeight="1">
      <c r="A878" s="113"/>
      <c r="B878" s="113"/>
      <c r="C878" s="113"/>
      <c r="D878" s="116"/>
    </row>
    <row r="879" ht="15.75" customHeight="1">
      <c r="A879" s="113"/>
      <c r="B879" s="113"/>
      <c r="C879" s="113"/>
      <c r="D879" s="116"/>
    </row>
    <row r="880" ht="15.75" customHeight="1">
      <c r="A880" s="113"/>
      <c r="B880" s="113"/>
      <c r="C880" s="113"/>
      <c r="D880" s="116"/>
    </row>
    <row r="881" ht="15.75" customHeight="1">
      <c r="A881" s="113"/>
      <c r="B881" s="113"/>
      <c r="C881" s="113"/>
      <c r="D881" s="116"/>
    </row>
    <row r="882" ht="15.75" customHeight="1">
      <c r="A882" s="113"/>
      <c r="B882" s="113"/>
      <c r="C882" s="113"/>
      <c r="D882" s="116"/>
    </row>
    <row r="883" ht="15.75" customHeight="1">
      <c r="A883" s="113"/>
      <c r="B883" s="113"/>
      <c r="C883" s="113"/>
      <c r="D883" s="116"/>
    </row>
    <row r="884" ht="15.75" customHeight="1">
      <c r="A884" s="113"/>
      <c r="B884" s="113"/>
      <c r="C884" s="113"/>
      <c r="D884" s="116"/>
    </row>
    <row r="885" ht="15.75" customHeight="1">
      <c r="A885" s="113"/>
      <c r="B885" s="113"/>
      <c r="C885" s="113"/>
      <c r="D885" s="116"/>
    </row>
    <row r="886" ht="15.75" customHeight="1">
      <c r="A886" s="113"/>
      <c r="B886" s="113"/>
      <c r="C886" s="113"/>
      <c r="D886" s="116"/>
    </row>
    <row r="887" ht="15.75" customHeight="1">
      <c r="A887" s="113"/>
      <c r="B887" s="113"/>
      <c r="C887" s="113"/>
      <c r="D887" s="116"/>
    </row>
    <row r="888" ht="15.75" customHeight="1">
      <c r="A888" s="113"/>
      <c r="B888" s="113"/>
      <c r="C888" s="113"/>
      <c r="D888" s="116"/>
    </row>
    <row r="889" ht="15.75" customHeight="1">
      <c r="A889" s="113"/>
      <c r="B889" s="113"/>
      <c r="C889" s="113"/>
      <c r="D889" s="116"/>
    </row>
    <row r="890" ht="15.75" customHeight="1">
      <c r="A890" s="113"/>
      <c r="B890" s="113"/>
      <c r="C890" s="113"/>
      <c r="D890" s="116"/>
    </row>
    <row r="891" ht="15.75" customHeight="1">
      <c r="A891" s="113"/>
      <c r="B891" s="113"/>
      <c r="C891" s="113"/>
      <c r="D891" s="116"/>
    </row>
    <row r="892" ht="15.75" customHeight="1">
      <c r="A892" s="113"/>
      <c r="B892" s="113"/>
      <c r="C892" s="113"/>
      <c r="D892" s="116"/>
    </row>
    <row r="893" ht="15.75" customHeight="1">
      <c r="A893" s="113"/>
      <c r="B893" s="113"/>
      <c r="C893" s="113"/>
      <c r="D893" s="116"/>
    </row>
    <row r="894" ht="15.75" customHeight="1">
      <c r="A894" s="113"/>
      <c r="B894" s="113"/>
      <c r="C894" s="113"/>
      <c r="D894" s="116"/>
    </row>
    <row r="895" ht="15.75" customHeight="1">
      <c r="A895" s="113"/>
      <c r="B895" s="113"/>
      <c r="C895" s="113"/>
      <c r="D895" s="116"/>
    </row>
    <row r="896" ht="15.75" customHeight="1">
      <c r="A896" s="113"/>
      <c r="B896" s="113"/>
      <c r="C896" s="113"/>
      <c r="D896" s="116"/>
    </row>
    <row r="897" ht="15.75" customHeight="1">
      <c r="A897" s="113"/>
      <c r="B897" s="113"/>
      <c r="C897" s="113"/>
      <c r="D897" s="116"/>
    </row>
    <row r="898" ht="15.75" customHeight="1">
      <c r="A898" s="113"/>
      <c r="B898" s="113"/>
      <c r="C898" s="113"/>
      <c r="D898" s="116"/>
    </row>
    <row r="899" ht="15.75" customHeight="1">
      <c r="A899" s="113"/>
      <c r="B899" s="113"/>
      <c r="C899" s="113"/>
      <c r="D899" s="116"/>
    </row>
    <row r="900" ht="15.75" customHeight="1">
      <c r="A900" s="113"/>
      <c r="B900" s="113"/>
      <c r="C900" s="113"/>
      <c r="D900" s="116"/>
    </row>
    <row r="901" ht="15.75" customHeight="1">
      <c r="A901" s="113"/>
      <c r="B901" s="113"/>
      <c r="C901" s="113"/>
      <c r="D901" s="116"/>
    </row>
    <row r="902" ht="15.75" customHeight="1">
      <c r="A902" s="113"/>
      <c r="B902" s="113"/>
      <c r="C902" s="113"/>
      <c r="D902" s="116"/>
    </row>
    <row r="903" ht="15.75" customHeight="1">
      <c r="A903" s="113"/>
      <c r="B903" s="113"/>
      <c r="C903" s="113"/>
      <c r="D903" s="116"/>
    </row>
    <row r="904" ht="15.75" customHeight="1">
      <c r="A904" s="113"/>
      <c r="B904" s="113"/>
      <c r="C904" s="113"/>
      <c r="D904" s="116"/>
    </row>
    <row r="905" ht="15.75" customHeight="1">
      <c r="A905" s="113"/>
      <c r="B905" s="113"/>
      <c r="C905" s="113"/>
      <c r="D905" s="116"/>
    </row>
    <row r="906" ht="15.75" customHeight="1">
      <c r="A906" s="113"/>
      <c r="B906" s="113"/>
      <c r="C906" s="113"/>
      <c r="D906" s="116"/>
    </row>
    <row r="907" ht="15.75" customHeight="1">
      <c r="A907" s="113"/>
      <c r="B907" s="113"/>
      <c r="C907" s="113"/>
      <c r="D907" s="116"/>
    </row>
    <row r="908" ht="15.75" customHeight="1">
      <c r="A908" s="113"/>
      <c r="B908" s="113"/>
      <c r="C908" s="113"/>
      <c r="D908" s="116"/>
    </row>
    <row r="909" ht="15.75" customHeight="1">
      <c r="A909" s="113"/>
      <c r="B909" s="113"/>
      <c r="C909" s="113"/>
      <c r="D909" s="116"/>
    </row>
    <row r="910" ht="15.75" customHeight="1">
      <c r="A910" s="113"/>
      <c r="B910" s="113"/>
      <c r="C910" s="113"/>
      <c r="D910" s="116"/>
    </row>
    <row r="911" ht="15.75" customHeight="1">
      <c r="A911" s="113"/>
      <c r="B911" s="113"/>
      <c r="C911" s="113"/>
      <c r="D911" s="116"/>
    </row>
    <row r="912" ht="15.75" customHeight="1">
      <c r="A912" s="113"/>
      <c r="B912" s="113"/>
      <c r="C912" s="113"/>
      <c r="D912" s="116"/>
    </row>
    <row r="913" ht="15.75" customHeight="1">
      <c r="A913" s="113"/>
      <c r="B913" s="113"/>
      <c r="C913" s="113"/>
      <c r="D913" s="116"/>
    </row>
    <row r="914" ht="15.75" customHeight="1">
      <c r="A914" s="113"/>
      <c r="B914" s="113"/>
      <c r="C914" s="113"/>
      <c r="D914" s="116"/>
    </row>
    <row r="915" ht="15.75" customHeight="1">
      <c r="A915" s="113"/>
      <c r="B915" s="113"/>
      <c r="C915" s="113"/>
      <c r="D915" s="116"/>
    </row>
    <row r="916" ht="15.75" customHeight="1">
      <c r="A916" s="113"/>
      <c r="B916" s="113"/>
      <c r="C916" s="113"/>
      <c r="D916" s="116"/>
    </row>
    <row r="917" ht="15.75" customHeight="1">
      <c r="A917" s="113"/>
      <c r="B917" s="113"/>
      <c r="C917" s="113"/>
      <c r="D917" s="116"/>
    </row>
    <row r="918" ht="15.75" customHeight="1">
      <c r="A918" s="113"/>
      <c r="B918" s="113"/>
      <c r="C918" s="113"/>
      <c r="D918" s="116"/>
    </row>
    <row r="919" ht="15.75" customHeight="1">
      <c r="A919" s="113"/>
      <c r="B919" s="113"/>
      <c r="C919" s="113"/>
      <c r="D919" s="116"/>
    </row>
    <row r="920" ht="15.75" customHeight="1">
      <c r="A920" s="113"/>
      <c r="B920" s="113"/>
      <c r="C920" s="113"/>
      <c r="D920" s="116"/>
    </row>
    <row r="921" ht="15.75" customHeight="1">
      <c r="A921" s="113"/>
      <c r="B921" s="113"/>
      <c r="C921" s="113"/>
      <c r="D921" s="116"/>
    </row>
    <row r="922" ht="15.75" customHeight="1">
      <c r="A922" s="113"/>
      <c r="B922" s="113"/>
      <c r="C922" s="113"/>
      <c r="D922" s="116"/>
    </row>
    <row r="923" ht="15.75" customHeight="1">
      <c r="A923" s="113"/>
      <c r="B923" s="113"/>
      <c r="C923" s="113"/>
      <c r="D923" s="116"/>
    </row>
    <row r="924" ht="15.75" customHeight="1">
      <c r="A924" s="113"/>
      <c r="B924" s="113"/>
      <c r="C924" s="113"/>
      <c r="D924" s="116"/>
    </row>
    <row r="925" ht="15.75" customHeight="1">
      <c r="A925" s="113"/>
      <c r="B925" s="113"/>
      <c r="C925" s="113"/>
      <c r="D925" s="116"/>
    </row>
    <row r="926" ht="15.75" customHeight="1">
      <c r="A926" s="113"/>
      <c r="B926" s="113"/>
      <c r="C926" s="113"/>
      <c r="D926" s="116"/>
    </row>
    <row r="927" ht="15.75" customHeight="1">
      <c r="A927" s="113"/>
      <c r="B927" s="113"/>
      <c r="C927" s="113"/>
      <c r="D927" s="116"/>
    </row>
    <row r="928" ht="15.75" customHeight="1">
      <c r="A928" s="113"/>
      <c r="B928" s="113"/>
      <c r="C928" s="113"/>
      <c r="D928" s="116"/>
    </row>
    <row r="929" ht="15.75" customHeight="1">
      <c r="A929" s="113"/>
      <c r="B929" s="113"/>
      <c r="C929" s="113"/>
      <c r="D929" s="116"/>
    </row>
    <row r="930" ht="15.75" customHeight="1">
      <c r="A930" s="113"/>
      <c r="B930" s="113"/>
      <c r="C930" s="113"/>
      <c r="D930" s="116"/>
    </row>
    <row r="931" ht="15.75" customHeight="1">
      <c r="A931" s="113"/>
      <c r="B931" s="113"/>
      <c r="C931" s="113"/>
      <c r="D931" s="116"/>
    </row>
    <row r="932" ht="15.75" customHeight="1">
      <c r="A932" s="113"/>
      <c r="B932" s="113"/>
      <c r="C932" s="113"/>
      <c r="D932" s="116"/>
    </row>
    <row r="933" ht="15.75" customHeight="1">
      <c r="A933" s="113"/>
      <c r="B933" s="113"/>
      <c r="C933" s="113"/>
      <c r="D933" s="116"/>
    </row>
    <row r="934" ht="15.75" customHeight="1">
      <c r="A934" s="113"/>
      <c r="B934" s="113"/>
      <c r="C934" s="113"/>
      <c r="D934" s="116"/>
    </row>
    <row r="935" ht="15.75" customHeight="1">
      <c r="A935" s="113"/>
      <c r="B935" s="113"/>
      <c r="C935" s="113"/>
      <c r="D935" s="116"/>
    </row>
    <row r="936" ht="15.75" customHeight="1">
      <c r="A936" s="113"/>
      <c r="B936" s="113"/>
      <c r="C936" s="113"/>
      <c r="D936" s="116"/>
    </row>
    <row r="937" ht="15.75" customHeight="1">
      <c r="A937" s="113"/>
      <c r="B937" s="113"/>
      <c r="C937" s="113"/>
      <c r="D937" s="116"/>
    </row>
    <row r="938" ht="15.75" customHeight="1">
      <c r="A938" s="113"/>
      <c r="B938" s="113"/>
      <c r="C938" s="113"/>
      <c r="D938" s="116"/>
    </row>
    <row r="939" ht="15.75" customHeight="1">
      <c r="A939" s="113"/>
      <c r="B939" s="113"/>
      <c r="C939" s="113"/>
      <c r="D939" s="116"/>
    </row>
    <row r="940" ht="15.75" customHeight="1">
      <c r="A940" s="113"/>
      <c r="B940" s="113"/>
      <c r="C940" s="113"/>
      <c r="D940" s="116"/>
    </row>
    <row r="941" ht="15.75" customHeight="1">
      <c r="A941" s="113"/>
      <c r="B941" s="113"/>
      <c r="C941" s="113"/>
      <c r="D941" s="116"/>
    </row>
    <row r="942" ht="15.75" customHeight="1">
      <c r="A942" s="113"/>
      <c r="B942" s="113"/>
      <c r="C942" s="113"/>
      <c r="D942" s="116"/>
    </row>
    <row r="943" ht="15.75" customHeight="1">
      <c r="A943" s="113"/>
      <c r="B943" s="113"/>
      <c r="C943" s="113"/>
      <c r="D943" s="116"/>
    </row>
    <row r="944" ht="15.75" customHeight="1">
      <c r="A944" s="113"/>
      <c r="B944" s="113"/>
      <c r="C944" s="113"/>
      <c r="D944" s="116"/>
    </row>
    <row r="945" ht="15.75" customHeight="1">
      <c r="A945" s="113"/>
      <c r="B945" s="113"/>
      <c r="C945" s="113"/>
      <c r="D945" s="116"/>
    </row>
    <row r="946" ht="15.75" customHeight="1">
      <c r="A946" s="113"/>
      <c r="B946" s="113"/>
      <c r="C946" s="113"/>
      <c r="D946" s="116"/>
    </row>
    <row r="947" ht="15.75" customHeight="1">
      <c r="A947" s="113"/>
      <c r="B947" s="113"/>
      <c r="C947" s="113"/>
      <c r="D947" s="116"/>
    </row>
    <row r="948" ht="15.75" customHeight="1">
      <c r="A948" s="113"/>
      <c r="B948" s="113"/>
      <c r="C948" s="113"/>
      <c r="D948" s="116"/>
    </row>
    <row r="949" ht="15.75" customHeight="1">
      <c r="A949" s="113"/>
      <c r="B949" s="113"/>
      <c r="C949" s="113"/>
      <c r="D949" s="116"/>
    </row>
    <row r="950" ht="15.75" customHeight="1">
      <c r="A950" s="113"/>
      <c r="B950" s="113"/>
      <c r="C950" s="113"/>
      <c r="D950" s="116"/>
    </row>
    <row r="951" ht="15.75" customHeight="1">
      <c r="A951" s="113"/>
      <c r="B951" s="113"/>
      <c r="C951" s="113"/>
      <c r="D951" s="116"/>
    </row>
    <row r="952" ht="15.75" customHeight="1">
      <c r="A952" s="113"/>
      <c r="B952" s="113"/>
      <c r="C952" s="113"/>
      <c r="D952" s="116"/>
    </row>
    <row r="953" ht="15.75" customHeight="1">
      <c r="A953" s="113"/>
      <c r="B953" s="113"/>
      <c r="C953" s="113"/>
      <c r="D953" s="116"/>
    </row>
    <row r="954" ht="15.75" customHeight="1">
      <c r="A954" s="113"/>
      <c r="B954" s="113"/>
      <c r="C954" s="113"/>
      <c r="D954" s="116"/>
    </row>
    <row r="955" ht="15.75" customHeight="1">
      <c r="A955" s="113"/>
      <c r="B955" s="113"/>
      <c r="C955" s="113"/>
      <c r="D955" s="116"/>
    </row>
    <row r="956" ht="15.75" customHeight="1">
      <c r="A956" s="113"/>
      <c r="B956" s="113"/>
      <c r="C956" s="113"/>
      <c r="D956" s="116"/>
    </row>
    <row r="957" ht="15.75" customHeight="1">
      <c r="A957" s="113"/>
      <c r="B957" s="113"/>
      <c r="C957" s="113"/>
      <c r="D957" s="116"/>
    </row>
    <row r="958" ht="15.75" customHeight="1">
      <c r="A958" s="113"/>
      <c r="B958" s="113"/>
      <c r="C958" s="113"/>
      <c r="D958" s="116"/>
    </row>
    <row r="959" ht="15.75" customHeight="1">
      <c r="A959" s="113"/>
      <c r="B959" s="113"/>
      <c r="C959" s="113"/>
      <c r="D959" s="116"/>
    </row>
    <row r="960" ht="15.75" customHeight="1">
      <c r="A960" s="113"/>
      <c r="B960" s="113"/>
      <c r="C960" s="113"/>
      <c r="D960" s="116"/>
    </row>
    <row r="961" ht="15.75" customHeight="1">
      <c r="A961" s="113"/>
      <c r="B961" s="113"/>
      <c r="C961" s="113"/>
      <c r="D961" s="116"/>
    </row>
  </sheetData>
  <conditionalFormatting sqref="A1:D483">
    <cfRule type="expression" dxfId="0" priority="1">
      <formula>SEARCH("-2_",$B:$B)</formula>
    </cfRule>
  </conditionalFormatting>
  <conditionalFormatting sqref="A1:D483">
    <cfRule type="expression" dxfId="0" priority="2">
      <formula>SEARCH("-4_",$B:$B)</formula>
    </cfRule>
  </conditionalFormatting>
  <conditionalFormatting sqref="A1:D483">
    <cfRule type="expression" dxfId="0" priority="3">
      <formula>SEARCH("-6_",$B:$B)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3" t="s">
        <v>93</v>
      </c>
      <c r="B1" s="74" t="s">
        <v>80</v>
      </c>
      <c r="C1" s="114" t="s">
        <v>94</v>
      </c>
      <c r="D1" s="115" t="s">
        <v>95</v>
      </c>
      <c r="E1" s="114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5.75" customHeight="1">
      <c r="A2" s="76">
        <f>'Daily Weight '!A66</f>
        <v>0</v>
      </c>
      <c r="B2" s="76" t="str">
        <f>'Daily Weight '!B66</f>
        <v>NT_11_0</v>
      </c>
      <c r="C2" s="76">
        <v>0.9961</v>
      </c>
      <c r="D2" s="79">
        <v>1.024</v>
      </c>
      <c r="E2" s="118"/>
      <c r="F2" s="119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5.75" customHeight="1">
      <c r="A3" s="50">
        <f>'Daily Weight '!A67</f>
        <v>0</v>
      </c>
      <c r="B3" s="50" t="str">
        <f>'Daily Weight '!B67</f>
        <v>NT_11_R</v>
      </c>
      <c r="C3" s="50">
        <v>0.9923</v>
      </c>
      <c r="D3" s="120">
        <v>1.0028</v>
      </c>
      <c r="E3" s="118"/>
      <c r="F3" s="119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5.75" customHeight="1">
      <c r="A4" s="50">
        <f>'Daily Weight '!A68</f>
        <v>0</v>
      </c>
      <c r="B4" s="50" t="str">
        <f>'Daily Weight '!B68</f>
        <v>-6_11_0</v>
      </c>
      <c r="C4" s="50">
        <v>0.9954</v>
      </c>
      <c r="D4" s="120">
        <v>1.0059</v>
      </c>
      <c r="E4" s="118"/>
      <c r="F4" s="119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5.75" customHeight="1">
      <c r="A5" s="50">
        <f>'Daily Weight '!A69</f>
        <v>0</v>
      </c>
      <c r="B5" s="50" t="str">
        <f>'Daily Weight '!B69</f>
        <v>-6_11_R</v>
      </c>
      <c r="C5" s="50">
        <v>1.0002</v>
      </c>
      <c r="D5" s="120">
        <v>1.0167</v>
      </c>
      <c r="E5" s="118"/>
      <c r="F5" s="119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5.75" customHeight="1">
      <c r="A6" s="50">
        <f>'Daily Weight '!A70</f>
        <v>0</v>
      </c>
      <c r="B6" s="50" t="str">
        <f>'Daily Weight '!B70</f>
        <v>-5_11_20</v>
      </c>
      <c r="C6" s="50">
        <v>1.0108</v>
      </c>
      <c r="D6" s="120">
        <v>1.0523</v>
      </c>
      <c r="E6" s="118"/>
      <c r="F6" s="119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5.75" customHeight="1">
      <c r="A7" s="50">
        <f>'Daily Weight '!A71</f>
        <v>0</v>
      </c>
      <c r="B7" s="50" t="str">
        <f>'Daily Weight '!B71</f>
        <v>-5_11_2R</v>
      </c>
      <c r="C7" s="50">
        <v>0.9958</v>
      </c>
      <c r="D7" s="120">
        <v>1.0008</v>
      </c>
      <c r="E7" s="118"/>
      <c r="F7" s="119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5.75" customHeight="1">
      <c r="A8" s="50">
        <f>'Daily Weight '!A72</f>
        <v>0</v>
      </c>
      <c r="B8" s="50" t="str">
        <f>'Daily Weight '!B72</f>
        <v>-4_11_0</v>
      </c>
      <c r="C8" s="50">
        <v>0.997</v>
      </c>
      <c r="D8" s="120">
        <v>1.0126</v>
      </c>
      <c r="E8" s="118"/>
      <c r="F8" s="119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5.75" customHeight="1">
      <c r="A9" s="50">
        <f>'Daily Weight '!A73</f>
        <v>0</v>
      </c>
      <c r="B9" s="50" t="str">
        <f>'Daily Weight '!B73</f>
        <v>-4_11_L</v>
      </c>
      <c r="C9" s="50">
        <v>1.0171</v>
      </c>
      <c r="D9" s="120">
        <v>1.043</v>
      </c>
      <c r="E9" s="118"/>
      <c r="F9" s="119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5.75" customHeight="1">
      <c r="A10" s="50">
        <f>'Daily Weight '!A74</f>
        <v>0</v>
      </c>
      <c r="B10" s="50" t="str">
        <f>'Daily Weight '!B74</f>
        <v>-4_11_R</v>
      </c>
      <c r="C10" s="50">
        <v>0.9923</v>
      </c>
      <c r="D10" s="120">
        <v>1.0021</v>
      </c>
      <c r="E10" s="118"/>
      <c r="F10" s="119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5.75" customHeight="1">
      <c r="A11" s="50">
        <f>'Daily Weight '!A75</f>
        <v>0</v>
      </c>
      <c r="B11" s="50" t="str">
        <f>'Daily Weight '!B75</f>
        <v>-3_11_30</v>
      </c>
      <c r="C11" s="50">
        <v>1.0017</v>
      </c>
      <c r="D11" s="120">
        <v>1.0239</v>
      </c>
      <c r="E11" s="118"/>
      <c r="F11" s="119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5.75" customHeight="1">
      <c r="A12" s="50">
        <f>'Daily Weight '!A76</f>
        <v>0</v>
      </c>
      <c r="B12" s="50" t="str">
        <f>'Daily Weight '!B76</f>
        <v>-3_11_3L</v>
      </c>
      <c r="C12" s="50">
        <v>1.0169</v>
      </c>
      <c r="D12" s="120">
        <v>1.0358</v>
      </c>
      <c r="E12" s="118"/>
      <c r="F12" s="119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5.75" customHeight="1">
      <c r="A13" s="50">
        <f>'Daily Weight '!A77</f>
        <v>0</v>
      </c>
      <c r="B13" s="50" t="str">
        <f>'Daily Weight '!B77</f>
        <v>-3_11_3R</v>
      </c>
      <c r="C13" s="50">
        <v>1.0197</v>
      </c>
      <c r="D13" s="120">
        <v>1.0349</v>
      </c>
      <c r="E13" s="118"/>
      <c r="F13" s="119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5.75" customHeight="1">
      <c r="A14" s="50">
        <f>'Daily Weight '!A78</f>
        <v>0</v>
      </c>
      <c r="B14" s="50" t="str">
        <f>'Daily Weight '!B78</f>
        <v>-2_11_0</v>
      </c>
      <c r="C14" s="50">
        <v>1.0012</v>
      </c>
      <c r="D14" s="120">
        <v>1.026</v>
      </c>
      <c r="E14" s="118"/>
      <c r="F14" s="119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5.75" customHeight="1">
      <c r="A15" s="50">
        <f>'Daily Weight '!A79</f>
        <v>0</v>
      </c>
      <c r="B15" s="50" t="str">
        <f>'Daily Weight '!B79</f>
        <v>-2_11_R</v>
      </c>
      <c r="C15" s="50">
        <v>1.0091</v>
      </c>
      <c r="D15" s="120">
        <v>1.0325</v>
      </c>
      <c r="E15" s="118"/>
      <c r="F15" s="119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5.75" customHeight="1">
      <c r="A16" s="50">
        <f>'Daily Weight '!A80</f>
        <v>0</v>
      </c>
      <c r="B16" s="50" t="str">
        <f>'Daily Weight '!B80</f>
        <v>-1_11_10</v>
      </c>
      <c r="C16" s="50">
        <v>1.0036</v>
      </c>
      <c r="D16" s="120">
        <v>1.0196</v>
      </c>
      <c r="E16" s="118"/>
      <c r="F16" s="119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5.75" customHeight="1">
      <c r="A17" s="96">
        <f>'Daily Weight '!A81</f>
        <v>0</v>
      </c>
      <c r="B17" s="96" t="str">
        <f>'Daily Weight '!B81</f>
        <v>-1_11_1R</v>
      </c>
      <c r="C17" s="96">
        <v>1.0101</v>
      </c>
      <c r="D17" s="121">
        <v>1.0326</v>
      </c>
      <c r="E17" s="118"/>
      <c r="F17" s="119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5.75" customHeight="1">
      <c r="A18" s="122">
        <f>'Daily Weight '!A82</f>
        <v>1</v>
      </c>
      <c r="B18" s="76" t="str">
        <f>'Daily Weight '!B82</f>
        <v>NT_11_0</v>
      </c>
      <c r="C18" s="76">
        <v>1.0186</v>
      </c>
      <c r="D18" s="100">
        <v>1.0451</v>
      </c>
      <c r="E18" s="118"/>
      <c r="F18" s="119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</row>
    <row r="19" ht="15.75" customHeight="1">
      <c r="A19" s="123">
        <f>'Daily Weight '!A83</f>
        <v>1</v>
      </c>
      <c r="B19" s="50" t="str">
        <f>'Daily Weight '!B83</f>
        <v>NT_11_R</v>
      </c>
      <c r="C19" s="50">
        <v>0.9943</v>
      </c>
      <c r="D19" s="110">
        <v>1.0093</v>
      </c>
      <c r="E19" s="118"/>
      <c r="F19" s="119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</row>
    <row r="20" ht="15.75" customHeight="1">
      <c r="A20" s="123">
        <f>'Daily Weight '!A84</f>
        <v>1</v>
      </c>
      <c r="B20" s="50" t="str">
        <f>'Daily Weight '!B84</f>
        <v>-6_11_0</v>
      </c>
      <c r="C20" s="50">
        <v>1.012</v>
      </c>
      <c r="D20" s="110">
        <v>1.0209</v>
      </c>
      <c r="E20" s="118"/>
      <c r="F20" s="119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</row>
    <row r="21" ht="15.75" customHeight="1">
      <c r="A21" s="123">
        <f>'Daily Weight '!A85</f>
        <v>1</v>
      </c>
      <c r="B21" s="50" t="str">
        <f>'Daily Weight '!B85</f>
        <v>-6_11_R</v>
      </c>
      <c r="C21" s="50">
        <v>1.0239</v>
      </c>
      <c r="D21" s="110">
        <v>1.0378</v>
      </c>
      <c r="E21" s="118"/>
      <c r="F21" s="119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</row>
    <row r="22" ht="15.75" customHeight="1">
      <c r="A22" s="123">
        <f>'Daily Weight '!A86</f>
        <v>1</v>
      </c>
      <c r="B22" s="50" t="str">
        <f>'Daily Weight '!B86</f>
        <v>-5_11_20</v>
      </c>
      <c r="C22" s="50">
        <v>1.0189</v>
      </c>
      <c r="D22" s="110">
        <v>1.0383</v>
      </c>
      <c r="E22" s="118"/>
      <c r="F22" s="119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</row>
    <row r="23" ht="15.75" customHeight="1">
      <c r="A23" s="123">
        <f>'Daily Weight '!A87</f>
        <v>1</v>
      </c>
      <c r="B23" s="50" t="str">
        <f>'Daily Weight '!B87</f>
        <v>-5_11_2R</v>
      </c>
      <c r="C23" s="50">
        <v>1.0024</v>
      </c>
      <c r="D23" s="110">
        <v>1.0272</v>
      </c>
      <c r="E23" s="118"/>
      <c r="F23" s="119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</row>
    <row r="24" ht="15.75" customHeight="1">
      <c r="A24" s="123">
        <f>'Daily Weight '!A88</f>
        <v>1</v>
      </c>
      <c r="B24" s="50" t="str">
        <f>'Daily Weight '!B88</f>
        <v>-4_11_0</v>
      </c>
      <c r="C24" s="50">
        <v>1.0113</v>
      </c>
      <c r="D24" s="110">
        <v>1.0274</v>
      </c>
      <c r="E24" s="118"/>
      <c r="F24" s="119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</row>
    <row r="25" ht="15.75" customHeight="1">
      <c r="A25" s="123">
        <f>'Daily Weight '!A89</f>
        <v>1</v>
      </c>
      <c r="B25" s="50" t="str">
        <f>'Daily Weight '!B89</f>
        <v>-4_11_L</v>
      </c>
      <c r="C25" s="50">
        <v>1.0115</v>
      </c>
      <c r="D25" s="110">
        <v>1.019</v>
      </c>
      <c r="E25" s="118"/>
      <c r="F25" s="119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</row>
    <row r="26" ht="15.75" customHeight="1">
      <c r="A26" s="123">
        <f>'Daily Weight '!A90</f>
        <v>1</v>
      </c>
      <c r="B26" s="50" t="str">
        <f>'Daily Weight '!B90</f>
        <v>-4_11_R</v>
      </c>
      <c r="C26" s="50">
        <v>1.0177</v>
      </c>
      <c r="D26" s="110">
        <v>1.027</v>
      </c>
      <c r="E26" s="118"/>
      <c r="F26" s="119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</row>
    <row r="27" ht="15.75" customHeight="1">
      <c r="A27" s="123">
        <f>'Daily Weight '!A91</f>
        <v>1</v>
      </c>
      <c r="B27" s="50" t="str">
        <f>'Daily Weight '!B91</f>
        <v>-3_11_30</v>
      </c>
      <c r="C27" s="50">
        <v>1.0182</v>
      </c>
      <c r="D27" s="110">
        <v>1.0342</v>
      </c>
      <c r="E27" s="118"/>
      <c r="F27" s="119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</row>
    <row r="28" ht="15.75" customHeight="1">
      <c r="A28" s="123">
        <f>'Daily Weight '!A92</f>
        <v>1</v>
      </c>
      <c r="B28" s="50" t="str">
        <f>'Daily Weight '!B92</f>
        <v>-3_11_3L</v>
      </c>
      <c r="C28" s="50">
        <v>0.9986</v>
      </c>
      <c r="D28" s="110">
        <v>1.0233</v>
      </c>
      <c r="E28" s="118"/>
      <c r="F28" s="119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</row>
    <row r="29" ht="15.75" customHeight="1">
      <c r="A29" s="123">
        <f>'Daily Weight '!A93</f>
        <v>1</v>
      </c>
      <c r="B29" s="50" t="str">
        <f>'Daily Weight '!B93</f>
        <v>-3_11_3R</v>
      </c>
      <c r="C29" s="50">
        <v>0.9923</v>
      </c>
      <c r="D29" s="110">
        <v>1.0093</v>
      </c>
      <c r="E29" s="118"/>
      <c r="F29" s="119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</row>
    <row r="30" ht="15.75" customHeight="1">
      <c r="A30" s="123">
        <f>'Daily Weight '!A94</f>
        <v>1</v>
      </c>
      <c r="B30" s="50" t="str">
        <f>'Daily Weight '!B94</f>
        <v>-2_11_0</v>
      </c>
      <c r="C30" s="50">
        <v>1.0108</v>
      </c>
      <c r="D30" s="110">
        <v>1.025</v>
      </c>
      <c r="E30" s="118"/>
      <c r="F30" s="119"/>
    </row>
    <row r="31" ht="15.75" customHeight="1">
      <c r="A31" s="123">
        <f>'Daily Weight '!A95</f>
        <v>1</v>
      </c>
      <c r="B31" s="50" t="str">
        <f>'Daily Weight '!B95</f>
        <v>-2_11_R</v>
      </c>
      <c r="C31" s="50">
        <v>1.0048</v>
      </c>
      <c r="D31" s="110">
        <v>1.0284</v>
      </c>
      <c r="E31" s="118"/>
      <c r="F31" s="119"/>
    </row>
    <row r="32" ht="15.75" customHeight="1">
      <c r="A32" s="123">
        <f>'Daily Weight '!A96</f>
        <v>1</v>
      </c>
      <c r="B32" s="50" t="str">
        <f>'Daily Weight '!B96</f>
        <v>-1_11_10</v>
      </c>
      <c r="C32" s="50">
        <v>0.9879</v>
      </c>
      <c r="D32" s="110">
        <v>0.9991</v>
      </c>
      <c r="E32" s="118"/>
      <c r="F32" s="119"/>
    </row>
    <row r="33" ht="15.75" customHeight="1">
      <c r="A33" s="124">
        <f>'Daily Weight '!A97</f>
        <v>1</v>
      </c>
      <c r="B33" s="84" t="str">
        <f>'Daily Weight '!B97</f>
        <v>-1_11_1R</v>
      </c>
      <c r="C33" s="84">
        <v>1.0027</v>
      </c>
      <c r="D33" s="125">
        <v>1.0223</v>
      </c>
      <c r="E33" s="118"/>
      <c r="F33" s="119"/>
    </row>
    <row r="34" ht="15.75" customHeight="1">
      <c r="A34" s="91">
        <f>'Daily Weight '!A98</f>
        <v>2</v>
      </c>
      <c r="B34" s="91" t="str">
        <f>'Daily Weight '!B98</f>
        <v>NT_11_0</v>
      </c>
      <c r="C34" s="91">
        <v>1.0016</v>
      </c>
      <c r="D34" s="126">
        <v>1.0206</v>
      </c>
      <c r="E34" s="118"/>
      <c r="F34" s="119"/>
    </row>
    <row r="35" ht="15.75" customHeight="1">
      <c r="A35" s="50">
        <f>'Daily Weight '!A99</f>
        <v>2</v>
      </c>
      <c r="B35" s="50" t="str">
        <f>'Daily Weight '!B99</f>
        <v>NT_11_R</v>
      </c>
      <c r="C35" s="50">
        <v>1.0015</v>
      </c>
      <c r="D35" s="127">
        <v>1.0338</v>
      </c>
      <c r="E35" s="118"/>
      <c r="F35" s="119"/>
    </row>
    <row r="36" ht="15.75" customHeight="1">
      <c r="A36" s="50">
        <f>'Daily Weight '!A100</f>
        <v>2</v>
      </c>
      <c r="B36" s="50" t="str">
        <f>'Daily Weight '!B100</f>
        <v>-6_11_0</v>
      </c>
      <c r="C36" s="50">
        <v>1.0106</v>
      </c>
      <c r="D36" s="127">
        <v>1.0342</v>
      </c>
      <c r="E36" s="118"/>
      <c r="F36" s="119"/>
    </row>
    <row r="37" ht="15.75" customHeight="1">
      <c r="A37" s="50">
        <f>'Daily Weight '!A101</f>
        <v>2</v>
      </c>
      <c r="B37" s="50" t="str">
        <f>'Daily Weight '!B101</f>
        <v>-6_11_R</v>
      </c>
      <c r="C37" s="50">
        <v>0.9906</v>
      </c>
      <c r="D37" s="127">
        <v>1.0221</v>
      </c>
      <c r="E37" s="118"/>
      <c r="F37" s="119"/>
    </row>
    <row r="38" ht="15.75" customHeight="1">
      <c r="A38" s="50">
        <f>'Daily Weight '!A102</f>
        <v>2</v>
      </c>
      <c r="B38" s="50" t="str">
        <f>'Daily Weight '!B102</f>
        <v>-5_11_20</v>
      </c>
      <c r="C38" s="50">
        <v>0.993</v>
      </c>
      <c r="D38" s="127">
        <v>1.0148</v>
      </c>
      <c r="E38" s="118"/>
      <c r="F38" s="119"/>
    </row>
    <row r="39" ht="15.75" customHeight="1">
      <c r="A39" s="50">
        <f>'Daily Weight '!A103</f>
        <v>2</v>
      </c>
      <c r="B39" s="50" t="str">
        <f>'Daily Weight '!B103</f>
        <v>-5_11_2R</v>
      </c>
      <c r="C39" s="50">
        <v>1.0092</v>
      </c>
      <c r="D39" s="127">
        <v>1.0348</v>
      </c>
      <c r="E39" s="118"/>
      <c r="F39" s="119"/>
    </row>
    <row r="40" ht="15.75" customHeight="1">
      <c r="A40" s="50">
        <f>'Daily Weight '!A104</f>
        <v>2</v>
      </c>
      <c r="B40" s="50" t="str">
        <f>'Daily Weight '!B104</f>
        <v>-4_11_0</v>
      </c>
      <c r="C40" s="50">
        <v>1.0014</v>
      </c>
      <c r="D40" s="127">
        <v>1.0108</v>
      </c>
      <c r="E40" s="118"/>
      <c r="F40" s="119"/>
    </row>
    <row r="41" ht="15.75" customHeight="1">
      <c r="A41" s="50">
        <f>'Daily Weight '!A105</f>
        <v>2</v>
      </c>
      <c r="B41" s="50" t="str">
        <f>'Daily Weight '!B105</f>
        <v>-4_11_L</v>
      </c>
      <c r="C41" s="50">
        <v>1.0153</v>
      </c>
      <c r="D41" s="127">
        <v>1.0403</v>
      </c>
      <c r="E41" s="118"/>
      <c r="F41" s="119"/>
    </row>
    <row r="42" ht="15.75" customHeight="1">
      <c r="A42" s="50">
        <f>'Daily Weight '!A106</f>
        <v>2</v>
      </c>
      <c r="B42" s="50" t="str">
        <f>'Daily Weight '!B106</f>
        <v>-4_11_R</v>
      </c>
      <c r="C42" s="50">
        <v>0.9963</v>
      </c>
      <c r="D42" s="127">
        <v>1.0191</v>
      </c>
      <c r="E42" s="118"/>
      <c r="F42" s="119"/>
    </row>
    <row r="43" ht="15.75" customHeight="1">
      <c r="A43" s="50">
        <f>'Daily Weight '!A107</f>
        <v>2</v>
      </c>
      <c r="B43" s="50" t="str">
        <f>'Daily Weight '!B107</f>
        <v>-3_11_30</v>
      </c>
      <c r="C43" s="50">
        <v>1.0013</v>
      </c>
      <c r="D43" s="127">
        <v>1.0184</v>
      </c>
      <c r="E43" s="118"/>
      <c r="F43" s="119"/>
    </row>
    <row r="44" ht="15.75" customHeight="1">
      <c r="A44" s="50">
        <f>'Daily Weight '!A108</f>
        <v>2</v>
      </c>
      <c r="B44" s="50" t="str">
        <f>'Daily Weight '!B108</f>
        <v>-3_11_3L</v>
      </c>
      <c r="C44" s="50">
        <v>1.0161</v>
      </c>
      <c r="D44" s="127">
        <v>1.0329</v>
      </c>
      <c r="E44" s="118"/>
      <c r="F44" s="119"/>
    </row>
    <row r="45" ht="15.75" customHeight="1">
      <c r="A45" s="50">
        <f>'Daily Weight '!A109</f>
        <v>2</v>
      </c>
      <c r="B45" s="50" t="str">
        <f>'Daily Weight '!B109</f>
        <v>-3_11_3R</v>
      </c>
      <c r="C45" s="50">
        <v>1.0121</v>
      </c>
      <c r="D45" s="127">
        <v>1.0271</v>
      </c>
      <c r="E45" s="118"/>
      <c r="F45" s="118"/>
    </row>
    <row r="46" ht="15.75" customHeight="1">
      <c r="A46" s="50">
        <f>'Daily Weight '!A110</f>
        <v>2</v>
      </c>
      <c r="B46" s="50" t="str">
        <f>'Daily Weight '!B110</f>
        <v>-2_11_0</v>
      </c>
      <c r="C46" s="50">
        <v>1.0075</v>
      </c>
      <c r="D46" s="127">
        <v>1.0225</v>
      </c>
      <c r="E46" s="118"/>
      <c r="F46" s="118"/>
    </row>
    <row r="47" ht="15.75" customHeight="1">
      <c r="A47" s="50">
        <f>'Daily Weight '!A111</f>
        <v>2</v>
      </c>
      <c r="B47" s="50" t="str">
        <f>'Daily Weight '!B111</f>
        <v>-2_11_R</v>
      </c>
      <c r="C47" s="50">
        <v>1.0058</v>
      </c>
      <c r="D47" s="120">
        <v>1.0178</v>
      </c>
      <c r="E47" s="118"/>
      <c r="F47" s="118"/>
    </row>
    <row r="48" ht="15.75" customHeight="1">
      <c r="A48" s="50">
        <f>'Daily Weight '!A112</f>
        <v>2</v>
      </c>
      <c r="B48" s="50" t="str">
        <f>'Daily Weight '!B112</f>
        <v>-1_11_10</v>
      </c>
      <c r="C48" s="50">
        <v>1.0045</v>
      </c>
      <c r="D48" s="127">
        <v>1.0178</v>
      </c>
      <c r="E48" s="118"/>
      <c r="F48" s="118"/>
    </row>
    <row r="49" ht="15.75" customHeight="1">
      <c r="A49" s="96">
        <f>'Daily Weight '!A113</f>
        <v>2</v>
      </c>
      <c r="B49" s="96" t="str">
        <f>'Daily Weight '!B113</f>
        <v>-1_11_1R</v>
      </c>
      <c r="C49" s="96">
        <v>0.9989</v>
      </c>
      <c r="D49" s="128">
        <v>1.0197</v>
      </c>
      <c r="E49" s="118"/>
      <c r="F49" s="118"/>
    </row>
    <row r="50" ht="15.75" customHeight="1">
      <c r="A50" s="122">
        <f>'Daily Weight '!A114</f>
        <v>3</v>
      </c>
      <c r="B50" s="76" t="str">
        <f>'Daily Weight '!B114</f>
        <v>NT_11_0</v>
      </c>
      <c r="C50" s="76">
        <v>0.9987</v>
      </c>
      <c r="D50" s="100">
        <v>1.0159</v>
      </c>
      <c r="E50" s="118"/>
      <c r="F50" s="118"/>
    </row>
    <row r="51" ht="15.75" customHeight="1">
      <c r="A51" s="123">
        <f>'Daily Weight '!A115</f>
        <v>3</v>
      </c>
      <c r="B51" s="50" t="str">
        <f>'Daily Weight '!B115</f>
        <v>NT_11_R</v>
      </c>
      <c r="C51" s="50">
        <v>0.9994</v>
      </c>
      <c r="D51" s="110">
        <v>1.0195</v>
      </c>
      <c r="E51" s="118"/>
      <c r="F51" s="118"/>
    </row>
    <row r="52" ht="15.75" customHeight="1">
      <c r="A52" s="123">
        <f>'Daily Weight '!A116</f>
        <v>3</v>
      </c>
      <c r="B52" s="50" t="str">
        <f>'Daily Weight '!B116</f>
        <v>-6_11_0</v>
      </c>
      <c r="C52" s="50">
        <v>1.0127</v>
      </c>
      <c r="D52" s="110">
        <v>1.0251</v>
      </c>
      <c r="E52" s="118"/>
      <c r="F52" s="118"/>
    </row>
    <row r="53" ht="15.75" customHeight="1">
      <c r="A53" s="123">
        <f>'Daily Weight '!A117</f>
        <v>3</v>
      </c>
      <c r="B53" s="50" t="str">
        <f>'Daily Weight '!B117</f>
        <v>-6_11_R</v>
      </c>
      <c r="C53" s="50">
        <v>1.0004</v>
      </c>
      <c r="D53" s="110">
        <v>1.0185</v>
      </c>
      <c r="E53" s="118"/>
      <c r="F53" s="118"/>
    </row>
    <row r="54" ht="15.75" customHeight="1">
      <c r="A54" s="123">
        <f>'Daily Weight '!A118</f>
        <v>3</v>
      </c>
      <c r="B54" s="50" t="str">
        <f>'Daily Weight '!B118</f>
        <v>-5_11_20</v>
      </c>
      <c r="C54" s="50">
        <v>1.0104</v>
      </c>
      <c r="D54" s="110">
        <v>1.0291</v>
      </c>
      <c r="E54" s="118"/>
      <c r="F54" s="118"/>
    </row>
    <row r="55" ht="15.75" customHeight="1">
      <c r="A55" s="123">
        <f>'Daily Weight '!A119</f>
        <v>3</v>
      </c>
      <c r="B55" s="50" t="str">
        <f>'Daily Weight '!B119</f>
        <v>-5_11_2R</v>
      </c>
      <c r="C55" s="50">
        <v>1.0017</v>
      </c>
      <c r="D55" s="110">
        <v>1.0206</v>
      </c>
      <c r="E55" s="118"/>
      <c r="F55" s="118"/>
    </row>
    <row r="56" ht="15.75" customHeight="1">
      <c r="A56" s="123">
        <f>'Daily Weight '!A120</f>
        <v>3</v>
      </c>
      <c r="B56" s="50" t="str">
        <f>'Daily Weight '!B120</f>
        <v>-4_11_0</v>
      </c>
      <c r="C56" s="50">
        <v>1.0178</v>
      </c>
      <c r="D56" s="110">
        <v>1.0407</v>
      </c>
      <c r="E56" s="118"/>
      <c r="F56" s="118"/>
    </row>
    <row r="57" ht="15.75" customHeight="1">
      <c r="A57" s="123">
        <f>'Daily Weight '!A121</f>
        <v>3</v>
      </c>
      <c r="B57" s="50" t="str">
        <f>'Daily Weight '!B121</f>
        <v>-4_11_L</v>
      </c>
      <c r="C57" s="50">
        <v>1.0135</v>
      </c>
      <c r="D57" s="110">
        <v>1.0367</v>
      </c>
      <c r="E57" s="118"/>
      <c r="F57" s="118"/>
    </row>
    <row r="58" ht="15.75" customHeight="1">
      <c r="A58" s="123">
        <f>'Daily Weight '!A122</f>
        <v>3</v>
      </c>
      <c r="B58" s="50" t="str">
        <f>'Daily Weight '!B122</f>
        <v>-4_11_R</v>
      </c>
      <c r="C58" s="50">
        <v>1.0064</v>
      </c>
      <c r="D58" s="110">
        <v>1.02</v>
      </c>
      <c r="E58" s="118"/>
      <c r="F58" s="118"/>
    </row>
    <row r="59" ht="15.75" customHeight="1">
      <c r="A59" s="123">
        <f>'Daily Weight '!A123</f>
        <v>3</v>
      </c>
      <c r="B59" s="50" t="str">
        <f>'Daily Weight '!B123</f>
        <v>-3_11_30</v>
      </c>
      <c r="C59" s="50">
        <v>0.996</v>
      </c>
      <c r="D59" s="110">
        <v>1.0197</v>
      </c>
      <c r="E59" s="118"/>
      <c r="F59" s="119"/>
    </row>
    <row r="60" ht="15.75" customHeight="1">
      <c r="A60" s="123">
        <f>'Daily Weight '!A124</f>
        <v>3</v>
      </c>
      <c r="B60" s="50" t="str">
        <f>'Daily Weight '!B124</f>
        <v>-3_11_3L</v>
      </c>
      <c r="C60" s="50">
        <v>1.0115</v>
      </c>
      <c r="D60" s="110">
        <v>1.0352</v>
      </c>
      <c r="E60" s="118"/>
      <c r="F60" s="119"/>
    </row>
    <row r="61" ht="15.75" customHeight="1">
      <c r="A61" s="123">
        <f>'Daily Weight '!A125</f>
        <v>3</v>
      </c>
      <c r="B61" s="50" t="str">
        <f>'Daily Weight '!B125</f>
        <v>-3_11_3R</v>
      </c>
      <c r="C61" s="50">
        <v>1.0094</v>
      </c>
      <c r="D61" s="110">
        <v>1.0325</v>
      </c>
      <c r="E61" s="118"/>
      <c r="F61" s="119"/>
    </row>
    <row r="62" ht="15.75" customHeight="1">
      <c r="A62" s="123">
        <f>'Daily Weight '!A126</f>
        <v>3</v>
      </c>
      <c r="B62" s="50" t="str">
        <f>'Daily Weight '!B126</f>
        <v>-2_11_0</v>
      </c>
      <c r="C62" s="50">
        <v>1.0092</v>
      </c>
      <c r="D62" s="110">
        <v>1.0359</v>
      </c>
      <c r="E62" s="118"/>
      <c r="F62" s="119"/>
    </row>
    <row r="63" ht="15.75" customHeight="1">
      <c r="A63" s="123">
        <f>'Daily Weight '!A127</f>
        <v>3</v>
      </c>
      <c r="B63" s="50" t="str">
        <f>'Daily Weight '!B127</f>
        <v>-2_11_R</v>
      </c>
      <c r="C63" s="50">
        <v>1.0217</v>
      </c>
      <c r="D63" s="110">
        <v>1.0396</v>
      </c>
      <c r="E63" s="118"/>
      <c r="F63" s="119"/>
    </row>
    <row r="64" ht="15.75" customHeight="1">
      <c r="A64" s="123">
        <f>'Daily Weight '!A128</f>
        <v>3</v>
      </c>
      <c r="B64" s="50" t="str">
        <f>'Daily Weight '!B128</f>
        <v>-1_11_10</v>
      </c>
      <c r="C64" s="50">
        <v>0.9972</v>
      </c>
      <c r="D64" s="110">
        <v>1.0113</v>
      </c>
      <c r="E64" s="118"/>
      <c r="F64" s="119"/>
    </row>
    <row r="65" ht="15.75" customHeight="1">
      <c r="A65" s="124">
        <f>'Daily Weight '!A129</f>
        <v>3</v>
      </c>
      <c r="B65" s="84" t="str">
        <f>'Daily Weight '!B129</f>
        <v>-1_11_1R</v>
      </c>
      <c r="C65" s="84">
        <v>1.015</v>
      </c>
      <c r="D65" s="125">
        <v>1.0445</v>
      </c>
      <c r="E65" s="118"/>
      <c r="F65" s="119"/>
    </row>
    <row r="66" ht="15.75" customHeight="1">
      <c r="A66" s="91">
        <f>'Daily Weight '!A130</f>
        <v>4</v>
      </c>
      <c r="B66" s="91" t="str">
        <f>'Daily Weight '!B130</f>
        <v>NT_11_0</v>
      </c>
      <c r="C66" s="91">
        <v>1.0065</v>
      </c>
      <c r="D66" s="126">
        <v>1.0228</v>
      </c>
      <c r="E66" s="118"/>
      <c r="F66" s="119"/>
    </row>
    <row r="67" ht="15.75" customHeight="1">
      <c r="A67" s="50">
        <f>'Daily Weight '!A131</f>
        <v>4</v>
      </c>
      <c r="B67" s="50" t="str">
        <f>'Daily Weight '!B131</f>
        <v>NT_11_R</v>
      </c>
      <c r="C67" s="50">
        <v>0.9956</v>
      </c>
      <c r="D67" s="127">
        <v>1.018</v>
      </c>
      <c r="E67" s="118"/>
      <c r="F67" s="119"/>
    </row>
    <row r="68" ht="15.75" customHeight="1">
      <c r="A68" s="50">
        <f>'Daily Weight '!A132</f>
        <v>4</v>
      </c>
      <c r="B68" s="50" t="str">
        <f>'Daily Weight '!B132</f>
        <v>-6_11_0</v>
      </c>
      <c r="C68" s="50">
        <v>1.0027</v>
      </c>
      <c r="D68" s="127">
        <v>1.0109</v>
      </c>
      <c r="E68" s="118"/>
      <c r="F68" s="119"/>
    </row>
    <row r="69" ht="15.75" customHeight="1">
      <c r="A69" s="50">
        <f>'Daily Weight '!A133</f>
        <v>4</v>
      </c>
      <c r="B69" s="50" t="str">
        <f>'Daily Weight '!B133</f>
        <v>-6_11_R</v>
      </c>
      <c r="C69" s="50">
        <v>1.0019</v>
      </c>
      <c r="D69" s="127">
        <v>1.0172</v>
      </c>
      <c r="E69" s="118"/>
      <c r="F69" s="119"/>
    </row>
    <row r="70" ht="15.75" customHeight="1">
      <c r="A70" s="50">
        <f>'Daily Weight '!A134</f>
        <v>4</v>
      </c>
      <c r="B70" s="50" t="str">
        <f>'Daily Weight '!B134</f>
        <v>-5_11_20</v>
      </c>
      <c r="C70" s="50">
        <v>1.0057</v>
      </c>
      <c r="D70" s="127">
        <v>1.0232</v>
      </c>
      <c r="E70" s="118"/>
      <c r="F70" s="119"/>
    </row>
    <row r="71" ht="15.75" customHeight="1">
      <c r="A71" s="50">
        <f>'Daily Weight '!A135</f>
        <v>4</v>
      </c>
      <c r="B71" s="50" t="str">
        <f>'Daily Weight '!B135</f>
        <v>-5_11_2R</v>
      </c>
      <c r="C71" s="50">
        <v>1.0099</v>
      </c>
      <c r="D71" s="127">
        <v>1.0335</v>
      </c>
      <c r="E71" s="118"/>
      <c r="F71" s="119"/>
    </row>
    <row r="72" ht="15.75" customHeight="1">
      <c r="A72" s="50">
        <f>'Daily Weight '!A136</f>
        <v>4</v>
      </c>
      <c r="B72" s="50" t="str">
        <f>'Daily Weight '!B136</f>
        <v>-4_11_0</v>
      </c>
      <c r="C72" s="50">
        <v>1.0034</v>
      </c>
      <c r="D72" s="127">
        <v>1.0334</v>
      </c>
      <c r="E72" s="118"/>
      <c r="F72" s="119"/>
    </row>
    <row r="73" ht="15.75" customHeight="1">
      <c r="A73" s="50">
        <f>'Daily Weight '!A137</f>
        <v>4</v>
      </c>
      <c r="B73" s="50" t="str">
        <f>'Daily Weight '!B137</f>
        <v>-4_11_L</v>
      </c>
      <c r="C73" s="50">
        <v>1.0151</v>
      </c>
      <c r="D73" s="127">
        <v>1.0337</v>
      </c>
      <c r="E73" s="118"/>
      <c r="F73" s="119"/>
    </row>
    <row r="74" ht="15.75" customHeight="1">
      <c r="A74" s="50">
        <f>'Daily Weight '!A138</f>
        <v>4</v>
      </c>
      <c r="B74" s="50" t="str">
        <f>'Daily Weight '!B138</f>
        <v>-4_11_R</v>
      </c>
      <c r="C74" s="50">
        <v>1.0045</v>
      </c>
      <c r="D74" s="127">
        <v>1.0191</v>
      </c>
      <c r="E74" s="118"/>
      <c r="F74" s="119"/>
    </row>
    <row r="75" ht="15.75" customHeight="1">
      <c r="A75" s="50">
        <f>'Daily Weight '!A139</f>
        <v>4</v>
      </c>
      <c r="B75" s="50" t="str">
        <f>'Daily Weight '!B139</f>
        <v>-3_11_30</v>
      </c>
      <c r="C75" s="50">
        <v>1.0214</v>
      </c>
      <c r="D75" s="127">
        <v>1.0348</v>
      </c>
      <c r="E75" s="118"/>
      <c r="F75" s="119"/>
    </row>
    <row r="76" ht="15.75" customHeight="1">
      <c r="A76" s="50">
        <f>'Daily Weight '!A140</f>
        <v>4</v>
      </c>
      <c r="B76" s="50" t="str">
        <f>'Daily Weight '!B140</f>
        <v>-3_11_3L</v>
      </c>
      <c r="C76" s="50">
        <v>0.9997</v>
      </c>
      <c r="D76" s="127">
        <v>1.0146</v>
      </c>
      <c r="E76" s="118"/>
      <c r="F76" s="119"/>
    </row>
    <row r="77" ht="15.75" customHeight="1">
      <c r="A77" s="50">
        <f>'Daily Weight '!A141</f>
        <v>4</v>
      </c>
      <c r="B77" s="50" t="str">
        <f>'Daily Weight '!B141</f>
        <v>-3_11_3R</v>
      </c>
      <c r="C77" s="50">
        <v>1.0132</v>
      </c>
      <c r="D77" s="127">
        <v>1.0251</v>
      </c>
      <c r="E77" s="118"/>
      <c r="F77" s="119"/>
    </row>
    <row r="78" ht="15.75" customHeight="1">
      <c r="A78" s="50">
        <f>'Daily Weight '!A142</f>
        <v>4</v>
      </c>
      <c r="B78" s="50" t="str">
        <f>'Daily Weight '!B142</f>
        <v>-2_11_0</v>
      </c>
      <c r="C78" s="50">
        <v>1.004</v>
      </c>
      <c r="D78" s="127">
        <v>1.0189</v>
      </c>
      <c r="E78" s="118"/>
      <c r="F78" s="119"/>
    </row>
    <row r="79" ht="15.75" customHeight="1">
      <c r="A79" s="50">
        <f>'Daily Weight '!A143</f>
        <v>4</v>
      </c>
      <c r="B79" s="50" t="str">
        <f>'Daily Weight '!B143</f>
        <v>-2_11_R</v>
      </c>
      <c r="C79" s="50">
        <v>0.9952</v>
      </c>
      <c r="D79" s="127">
        <v>1.0082</v>
      </c>
      <c r="E79" s="118"/>
      <c r="F79" s="119"/>
    </row>
    <row r="80" ht="15.75" customHeight="1">
      <c r="A80" s="50">
        <f>'Daily Weight '!A144</f>
        <v>4</v>
      </c>
      <c r="B80" s="50" t="str">
        <f>'Daily Weight '!B144</f>
        <v>-1_11_10</v>
      </c>
      <c r="C80" s="50">
        <v>1.0069</v>
      </c>
      <c r="D80" s="127">
        <v>1.0278</v>
      </c>
      <c r="E80" s="118"/>
      <c r="F80" s="119"/>
    </row>
    <row r="81" ht="15.75" customHeight="1">
      <c r="A81" s="96">
        <f>'Daily Weight '!A145</f>
        <v>4</v>
      </c>
      <c r="B81" s="96" t="str">
        <f>'Daily Weight '!B145</f>
        <v>-1_11_1R</v>
      </c>
      <c r="C81" s="96">
        <v>1.0003</v>
      </c>
      <c r="D81" s="128">
        <v>1.0144</v>
      </c>
      <c r="E81" s="118"/>
      <c r="F81" s="119"/>
    </row>
    <row r="82" ht="15.75" customHeight="1">
      <c r="A82" s="122">
        <f>'Daily Weight '!A146</f>
        <v>5</v>
      </c>
      <c r="B82" s="76" t="str">
        <f>'Daily Weight '!B146</f>
        <v>NT_11_0</v>
      </c>
      <c r="C82" s="76">
        <v>1.0123</v>
      </c>
      <c r="D82" s="100">
        <v>1.0324</v>
      </c>
      <c r="E82" s="118"/>
      <c r="F82" s="119"/>
    </row>
    <row r="83" ht="15.75" customHeight="1">
      <c r="A83" s="123">
        <f>'Daily Weight '!A147</f>
        <v>5</v>
      </c>
      <c r="B83" s="50" t="str">
        <f>'Daily Weight '!B147</f>
        <v>NT_11_R</v>
      </c>
      <c r="C83" s="50">
        <v>1.0141</v>
      </c>
      <c r="D83" s="110">
        <v>1.0264</v>
      </c>
      <c r="E83" s="118"/>
      <c r="F83" s="119"/>
    </row>
    <row r="84" ht="15.75" customHeight="1">
      <c r="A84" s="123">
        <f>'Daily Weight '!A148</f>
        <v>5</v>
      </c>
      <c r="B84" s="50" t="str">
        <f>'Daily Weight '!B148</f>
        <v>-6_11_0</v>
      </c>
      <c r="C84" s="50">
        <v>1.0112</v>
      </c>
      <c r="D84" s="110">
        <v>1.0259</v>
      </c>
      <c r="F84" s="119"/>
    </row>
    <row r="85" ht="15.75" customHeight="1">
      <c r="A85" s="123">
        <f>'Daily Weight '!A149</f>
        <v>5</v>
      </c>
      <c r="B85" s="50" t="str">
        <f>'Daily Weight '!B149</f>
        <v>-6_11_R</v>
      </c>
      <c r="C85" s="50">
        <v>1.016</v>
      </c>
      <c r="D85" s="110">
        <v>1.0322</v>
      </c>
      <c r="E85" s="118"/>
      <c r="F85" s="119"/>
    </row>
    <row r="86" ht="15.75" customHeight="1">
      <c r="A86" s="123">
        <f>'Daily Weight '!A150</f>
        <v>5</v>
      </c>
      <c r="B86" s="50" t="str">
        <f>'Daily Weight '!B150</f>
        <v>-5_11_20</v>
      </c>
      <c r="C86" s="50">
        <v>1.0086</v>
      </c>
      <c r="D86" s="110">
        <v>1.0251</v>
      </c>
      <c r="E86" s="118"/>
      <c r="F86" s="119"/>
    </row>
    <row r="87" ht="15.75" customHeight="1">
      <c r="A87" s="123">
        <f>'Daily Weight '!A151</f>
        <v>5</v>
      </c>
      <c r="B87" s="50" t="str">
        <f>'Daily Weight '!B151</f>
        <v>-5_11_2R</v>
      </c>
      <c r="C87" s="50">
        <v>1.0027</v>
      </c>
      <c r="D87" s="110">
        <v>1.0132</v>
      </c>
      <c r="E87" s="118"/>
      <c r="F87" s="119"/>
    </row>
    <row r="88" ht="15.75" customHeight="1">
      <c r="A88" s="123">
        <f>'Daily Weight '!A152</f>
        <v>5</v>
      </c>
      <c r="B88" s="50" t="str">
        <f>'Daily Weight '!B152</f>
        <v>-4_11_0</v>
      </c>
      <c r="C88" s="50">
        <v>1.0232</v>
      </c>
      <c r="D88" s="110">
        <v>1.0375</v>
      </c>
      <c r="E88" s="118"/>
      <c r="F88" s="119"/>
    </row>
    <row r="89" ht="15.75" customHeight="1">
      <c r="A89" s="123">
        <f>'Daily Weight '!A153</f>
        <v>5</v>
      </c>
      <c r="B89" s="50" t="str">
        <f>'Daily Weight '!B153</f>
        <v>-4_11_L</v>
      </c>
      <c r="C89" s="50">
        <v>1.0014</v>
      </c>
      <c r="D89" s="110">
        <v>1.0141</v>
      </c>
      <c r="E89" s="118"/>
      <c r="F89" s="119"/>
    </row>
    <row r="90" ht="15.75" customHeight="1">
      <c r="A90" s="123">
        <f>'Daily Weight '!A154</f>
        <v>5</v>
      </c>
      <c r="B90" s="50" t="str">
        <f>'Daily Weight '!B154</f>
        <v>-4_11_R</v>
      </c>
      <c r="C90" s="50">
        <v>0.9944</v>
      </c>
      <c r="D90" s="110">
        <v>1.0076</v>
      </c>
      <c r="E90" s="118"/>
      <c r="F90" s="119"/>
    </row>
    <row r="91" ht="15.75" customHeight="1">
      <c r="A91" s="123">
        <f>'Daily Weight '!A155</f>
        <v>5</v>
      </c>
      <c r="B91" s="50" t="str">
        <f>'Daily Weight '!B155</f>
        <v>-3_11_30</v>
      </c>
      <c r="C91" s="50">
        <v>1.0114</v>
      </c>
      <c r="D91" s="110">
        <v>1.0234</v>
      </c>
      <c r="E91" s="118"/>
      <c r="F91" s="119"/>
    </row>
    <row r="92" ht="15.75" customHeight="1">
      <c r="A92" s="123">
        <f>'Daily Weight '!A156</f>
        <v>5</v>
      </c>
      <c r="B92" s="50" t="str">
        <f>'Daily Weight '!B156</f>
        <v>-3_11_3L</v>
      </c>
      <c r="C92" s="50">
        <v>1.0171</v>
      </c>
      <c r="D92" s="110">
        <v>1.029</v>
      </c>
      <c r="E92" s="118"/>
      <c r="F92" s="119"/>
    </row>
    <row r="93" ht="15.75" customHeight="1">
      <c r="A93" s="123">
        <f>'Daily Weight '!A157</f>
        <v>5</v>
      </c>
      <c r="B93" s="50" t="str">
        <f>'Daily Weight '!B157</f>
        <v>-3_11_3R</v>
      </c>
      <c r="C93" s="50">
        <v>0.9943</v>
      </c>
      <c r="D93" s="110">
        <v>1.0136</v>
      </c>
      <c r="E93" s="118"/>
      <c r="F93" s="119"/>
    </row>
    <row r="94" ht="15.75" customHeight="1">
      <c r="A94" s="123">
        <f>'Daily Weight '!A158</f>
        <v>5</v>
      </c>
      <c r="B94" s="50" t="str">
        <f>'Daily Weight '!B158</f>
        <v>-2_11_0</v>
      </c>
      <c r="C94" s="50">
        <v>0.9963</v>
      </c>
      <c r="D94" s="110">
        <v>1.0146</v>
      </c>
      <c r="E94" s="118"/>
      <c r="F94" s="119"/>
    </row>
    <row r="95" ht="15.75" customHeight="1">
      <c r="A95" s="123">
        <f>'Daily Weight '!A159</f>
        <v>5</v>
      </c>
      <c r="B95" s="50" t="str">
        <f>'Daily Weight '!B159</f>
        <v>-2_11_R</v>
      </c>
      <c r="C95" s="50">
        <v>1.0045</v>
      </c>
      <c r="D95" s="110">
        <v>1.0131</v>
      </c>
      <c r="E95" s="118"/>
      <c r="F95" s="119"/>
    </row>
    <row r="96" ht="15.75" customHeight="1">
      <c r="A96" s="123">
        <f>'Daily Weight '!A160</f>
        <v>5</v>
      </c>
      <c r="B96" s="50" t="str">
        <f>'Daily Weight '!B160</f>
        <v>-1_11_10</v>
      </c>
      <c r="C96" s="50">
        <v>1.003</v>
      </c>
      <c r="D96" s="110">
        <v>1.0149</v>
      </c>
      <c r="E96" s="118"/>
      <c r="F96" s="119"/>
    </row>
    <row r="97" ht="15.75" customHeight="1">
      <c r="A97" s="124">
        <f>'Daily Weight '!A161</f>
        <v>5</v>
      </c>
      <c r="B97" s="84" t="str">
        <f>'Daily Weight '!B161</f>
        <v>-1_11_1R</v>
      </c>
      <c r="C97" s="84">
        <v>0.9883</v>
      </c>
      <c r="D97" s="125">
        <v>1.001</v>
      </c>
      <c r="E97" s="118"/>
      <c r="F97" s="119"/>
    </row>
    <row r="98" ht="15.75" customHeight="1">
      <c r="A98" s="91">
        <f>'Daily Weight '!A162</f>
        <v>6</v>
      </c>
      <c r="B98" s="91" t="str">
        <f>'Daily Weight '!B162</f>
        <v>NT_11_0</v>
      </c>
      <c r="C98" s="91">
        <v>0.9958</v>
      </c>
      <c r="D98" s="126">
        <v>1.0146</v>
      </c>
      <c r="E98" s="118"/>
      <c r="F98" s="119"/>
    </row>
    <row r="99" ht="15.75" customHeight="1">
      <c r="A99" s="50">
        <f>'Daily Weight '!A163</f>
        <v>6</v>
      </c>
      <c r="B99" s="50" t="str">
        <f>'Daily Weight '!B163</f>
        <v>NT_11_R</v>
      </c>
      <c r="C99" s="50">
        <v>0.995</v>
      </c>
      <c r="D99" s="127">
        <v>1.0175</v>
      </c>
      <c r="E99" s="118"/>
      <c r="F99" s="119"/>
    </row>
    <row r="100" ht="15.75" customHeight="1">
      <c r="A100" s="50">
        <f>'Daily Weight '!A164</f>
        <v>6</v>
      </c>
      <c r="B100" s="50" t="str">
        <f>'Daily Weight '!B164</f>
        <v>-6_11_0</v>
      </c>
      <c r="C100" s="50">
        <v>1.0112</v>
      </c>
      <c r="D100" s="127">
        <v>1.0292</v>
      </c>
      <c r="E100" s="118"/>
      <c r="F100" s="119"/>
    </row>
    <row r="101" ht="15.75" customHeight="1">
      <c r="A101" s="50">
        <f>'Daily Weight '!A165</f>
        <v>6</v>
      </c>
      <c r="B101" s="50" t="str">
        <f>'Daily Weight '!B165</f>
        <v>-6_11_R</v>
      </c>
      <c r="C101" s="50">
        <v>1.0153</v>
      </c>
      <c r="D101" s="127">
        <v>1.0285</v>
      </c>
      <c r="E101" s="118"/>
      <c r="F101" s="119"/>
    </row>
    <row r="102" ht="15.75" customHeight="1">
      <c r="A102" s="50">
        <f>'Daily Weight '!A166</f>
        <v>6</v>
      </c>
      <c r="B102" s="50" t="str">
        <f>'Daily Weight '!B166</f>
        <v>-5_11_20</v>
      </c>
      <c r="C102" s="50">
        <v>1.0001</v>
      </c>
      <c r="D102" s="127">
        <v>1.0116</v>
      </c>
      <c r="E102" s="118"/>
      <c r="F102" s="119"/>
    </row>
    <row r="103" ht="15.75" customHeight="1">
      <c r="A103" s="50">
        <f>'Daily Weight '!A167</f>
        <v>6</v>
      </c>
      <c r="B103" s="50" t="str">
        <f>'Daily Weight '!B167</f>
        <v>-5_11_2R</v>
      </c>
      <c r="C103" s="50">
        <v>1.0005</v>
      </c>
      <c r="D103" s="127">
        <v>1.0132</v>
      </c>
      <c r="E103" s="118"/>
      <c r="F103" s="119"/>
    </row>
    <row r="104" ht="15.75" customHeight="1">
      <c r="A104" s="50">
        <f>'Daily Weight '!A168</f>
        <v>6</v>
      </c>
      <c r="B104" s="50" t="str">
        <f>'Daily Weight '!B168</f>
        <v>-4_11_0</v>
      </c>
      <c r="C104" s="50">
        <v>1.0104</v>
      </c>
      <c r="D104" s="127">
        <v>1.0228</v>
      </c>
      <c r="E104" s="118"/>
      <c r="F104" s="119"/>
    </row>
    <row r="105" ht="15.75" customHeight="1">
      <c r="A105" s="50">
        <f>'Daily Weight '!A169</f>
        <v>6</v>
      </c>
      <c r="B105" s="50" t="str">
        <f>'Daily Weight '!B169</f>
        <v>-4_11_L</v>
      </c>
      <c r="C105" s="50">
        <v>1.0146</v>
      </c>
      <c r="D105" s="127">
        <v>1.0331</v>
      </c>
      <c r="E105" s="118"/>
      <c r="F105" s="119"/>
    </row>
    <row r="106" ht="15.75" customHeight="1">
      <c r="A106" s="50">
        <f>'Daily Weight '!A170</f>
        <v>6</v>
      </c>
      <c r="B106" s="50" t="str">
        <f>'Daily Weight '!B170</f>
        <v>-4_11_R</v>
      </c>
      <c r="C106" s="50">
        <v>0.9991</v>
      </c>
      <c r="D106" s="127">
        <v>1.0148</v>
      </c>
      <c r="E106" s="118"/>
      <c r="F106" s="119"/>
    </row>
    <row r="107" ht="15.75" customHeight="1">
      <c r="A107" s="50">
        <f>'Daily Weight '!A171</f>
        <v>6</v>
      </c>
      <c r="B107" s="50" t="str">
        <f>'Daily Weight '!B171</f>
        <v>-3_11_30</v>
      </c>
      <c r="C107" s="50">
        <v>0.9961</v>
      </c>
      <c r="D107" s="127">
        <v>1.0109</v>
      </c>
      <c r="E107" s="118"/>
      <c r="F107" s="119"/>
    </row>
    <row r="108" ht="15.75" customHeight="1">
      <c r="A108" s="50">
        <f>'Daily Weight '!A172</f>
        <v>6</v>
      </c>
      <c r="B108" s="50" t="str">
        <f>'Daily Weight '!B172</f>
        <v>-3_11_3L</v>
      </c>
      <c r="C108" s="50">
        <v>0.9894</v>
      </c>
      <c r="D108" s="127">
        <v>1.0014</v>
      </c>
      <c r="E108" s="118"/>
      <c r="F108" s="119"/>
    </row>
    <row r="109" ht="15.75" customHeight="1">
      <c r="A109" s="50">
        <f>'Daily Weight '!A173</f>
        <v>6</v>
      </c>
      <c r="B109" s="50" t="str">
        <f>'Daily Weight '!B173</f>
        <v>-3_11_3R</v>
      </c>
      <c r="C109" s="50">
        <v>0.9936</v>
      </c>
      <c r="D109" s="127">
        <v>1.0187</v>
      </c>
      <c r="E109" s="118"/>
      <c r="F109" s="119"/>
    </row>
    <row r="110" ht="15.75" customHeight="1">
      <c r="A110" s="50">
        <f>'Daily Weight '!A174</f>
        <v>6</v>
      </c>
      <c r="B110" s="50" t="str">
        <f>'Daily Weight '!B174</f>
        <v>-2_11_0</v>
      </c>
      <c r="C110" s="50">
        <v>1.0041</v>
      </c>
      <c r="D110" s="127">
        <v>1.0194</v>
      </c>
      <c r="E110" s="118"/>
      <c r="F110" s="119"/>
    </row>
    <row r="111" ht="15.75" customHeight="1">
      <c r="A111" s="50">
        <f>'Daily Weight '!A175</f>
        <v>6</v>
      </c>
      <c r="B111" s="50" t="str">
        <f>'Daily Weight '!B175</f>
        <v>-2_11_R</v>
      </c>
      <c r="C111" s="50">
        <v>1.0154</v>
      </c>
      <c r="D111" s="127">
        <v>1.0263</v>
      </c>
      <c r="E111" s="118"/>
      <c r="F111" s="119"/>
    </row>
    <row r="112" ht="15.75" customHeight="1">
      <c r="A112" s="50">
        <f>'Daily Weight '!A176</f>
        <v>6</v>
      </c>
      <c r="B112" s="50" t="str">
        <f>'Daily Weight '!B176</f>
        <v>-1_11_10</v>
      </c>
      <c r="C112" s="50">
        <v>1.0009</v>
      </c>
      <c r="D112" s="127">
        <v>1.014</v>
      </c>
      <c r="E112" s="118"/>
      <c r="F112" s="119"/>
    </row>
    <row r="113" ht="15.75" customHeight="1">
      <c r="A113" s="96">
        <f>'Daily Weight '!A177</f>
        <v>6</v>
      </c>
      <c r="B113" s="96" t="str">
        <f>'Daily Weight '!B177</f>
        <v>-1_11_1R</v>
      </c>
      <c r="C113" s="96">
        <v>1.0237</v>
      </c>
      <c r="D113" s="128">
        <v>1.0372</v>
      </c>
      <c r="E113" s="118"/>
      <c r="F113" s="119"/>
    </row>
    <row r="114" ht="15.75" customHeight="1">
      <c r="A114" s="122">
        <f>'Daily Weight '!A178</f>
        <v>7</v>
      </c>
      <c r="B114" s="76" t="str">
        <f>'Daily Weight '!B178</f>
        <v>NT_11_0</v>
      </c>
      <c r="C114" s="76">
        <v>1.0188</v>
      </c>
      <c r="D114" s="100">
        <v>1.0259</v>
      </c>
      <c r="E114" s="118"/>
      <c r="F114" s="119"/>
    </row>
    <row r="115" ht="15.75" customHeight="1">
      <c r="A115" s="123">
        <f>'Daily Weight '!A179</f>
        <v>7</v>
      </c>
      <c r="B115" s="50" t="str">
        <f>'Daily Weight '!B179</f>
        <v>NT_11_R</v>
      </c>
      <c r="C115" s="50">
        <v>1.0148</v>
      </c>
      <c r="D115" s="110">
        <v>1.0331</v>
      </c>
      <c r="E115" s="118"/>
      <c r="F115" s="119"/>
    </row>
    <row r="116" ht="15.75" customHeight="1">
      <c r="A116" s="123">
        <f>'Daily Weight '!A180</f>
        <v>7</v>
      </c>
      <c r="B116" s="50" t="str">
        <f>'Daily Weight '!B180</f>
        <v>-6_11_0</v>
      </c>
      <c r="C116" s="50">
        <v>0.995</v>
      </c>
      <c r="D116" s="110">
        <v>1.0109</v>
      </c>
      <c r="E116" s="118"/>
      <c r="F116" s="119"/>
    </row>
    <row r="117" ht="15.75" customHeight="1">
      <c r="A117" s="123">
        <f>'Daily Weight '!A181</f>
        <v>7</v>
      </c>
      <c r="B117" s="50" t="str">
        <f>'Daily Weight '!B181</f>
        <v>-6_11_R</v>
      </c>
      <c r="C117" s="50">
        <v>1.0221</v>
      </c>
      <c r="D117" s="110">
        <v>1.0323</v>
      </c>
      <c r="E117" s="118"/>
      <c r="F117" s="119"/>
    </row>
    <row r="118" ht="15.75" customHeight="1">
      <c r="A118" s="123">
        <f>'Daily Weight '!A182</f>
        <v>7</v>
      </c>
      <c r="B118" s="50" t="str">
        <f>'Daily Weight '!B182</f>
        <v>-5_11_20</v>
      </c>
      <c r="C118" s="50">
        <v>0.9923</v>
      </c>
      <c r="D118" s="110">
        <v>1.0025</v>
      </c>
      <c r="E118" s="118"/>
      <c r="F118" s="119"/>
    </row>
    <row r="119" ht="15.75" customHeight="1">
      <c r="A119" s="123">
        <f>'Daily Weight '!A183</f>
        <v>7</v>
      </c>
      <c r="B119" s="50" t="str">
        <f>'Daily Weight '!B183</f>
        <v>-5_11_2R</v>
      </c>
      <c r="C119" s="50">
        <v>1.0063</v>
      </c>
      <c r="D119" s="110">
        <v>1.0187</v>
      </c>
      <c r="E119" s="118"/>
      <c r="F119" s="119"/>
    </row>
    <row r="120" ht="15.75" customHeight="1">
      <c r="A120" s="123">
        <f>'Daily Weight '!A184</f>
        <v>7</v>
      </c>
      <c r="B120" s="50" t="str">
        <f>'Daily Weight '!B184</f>
        <v>-4_11_0</v>
      </c>
      <c r="C120" s="50">
        <v>0.9982</v>
      </c>
      <c r="D120" s="110">
        <v>1.0098</v>
      </c>
      <c r="E120" s="118"/>
      <c r="F120" s="119"/>
    </row>
    <row r="121" ht="15.75" customHeight="1">
      <c r="A121" s="123">
        <f>'Daily Weight '!A185</f>
        <v>7</v>
      </c>
      <c r="B121" s="50" t="str">
        <f>'Daily Weight '!B185</f>
        <v>-4_11_L</v>
      </c>
      <c r="C121" s="50">
        <v>1.0236</v>
      </c>
      <c r="D121" s="110">
        <v>1.0389</v>
      </c>
      <c r="E121" s="118"/>
      <c r="F121" s="119"/>
    </row>
    <row r="122" ht="15.75" customHeight="1">
      <c r="A122" s="123">
        <f>'Daily Weight '!A186</f>
        <v>7</v>
      </c>
      <c r="B122" s="50" t="str">
        <f>'Daily Weight '!B186</f>
        <v>-4_11_R</v>
      </c>
      <c r="C122" s="50">
        <v>0.9958</v>
      </c>
      <c r="D122" s="110">
        <v>1.0099</v>
      </c>
      <c r="E122" s="118"/>
      <c r="F122" s="119"/>
    </row>
    <row r="123" ht="15.75" customHeight="1">
      <c r="A123" s="123">
        <f>'Daily Weight '!A187</f>
        <v>7</v>
      </c>
      <c r="B123" s="50" t="str">
        <f>'Daily Weight '!B187</f>
        <v>-3_11_30</v>
      </c>
      <c r="C123" s="50">
        <v>1.0095</v>
      </c>
      <c r="D123" s="110">
        <v>1.021</v>
      </c>
      <c r="E123" s="118"/>
      <c r="F123" s="119"/>
    </row>
    <row r="124" ht="15.75" customHeight="1">
      <c r="A124" s="123">
        <f>'Daily Weight '!A188</f>
        <v>7</v>
      </c>
      <c r="B124" s="50" t="str">
        <f>'Daily Weight '!B188</f>
        <v>-3_11_3L</v>
      </c>
      <c r="C124" s="50">
        <v>1.0019</v>
      </c>
      <c r="D124" s="110">
        <v>1.0084</v>
      </c>
      <c r="E124" s="118"/>
      <c r="F124" s="119"/>
    </row>
    <row r="125" ht="15.75" customHeight="1">
      <c r="A125" s="123">
        <f>'Daily Weight '!A189</f>
        <v>7</v>
      </c>
      <c r="B125" s="50" t="str">
        <f>'Daily Weight '!B189</f>
        <v>-3_11_3R</v>
      </c>
      <c r="C125" s="50">
        <v>1.0182</v>
      </c>
      <c r="D125" s="110">
        <v>1.0259</v>
      </c>
      <c r="E125" s="118"/>
      <c r="F125" s="119"/>
    </row>
    <row r="126" ht="15.75" customHeight="1">
      <c r="A126" s="123">
        <f>'Daily Weight '!A190</f>
        <v>7</v>
      </c>
      <c r="B126" s="50" t="str">
        <f>'Daily Weight '!B190</f>
        <v>-2_11_0</v>
      </c>
      <c r="C126" s="50">
        <v>1.016</v>
      </c>
      <c r="D126" s="110" t="s">
        <v>108</v>
      </c>
      <c r="E126" s="118"/>
      <c r="F126" s="119"/>
    </row>
    <row r="127" ht="15.75" customHeight="1">
      <c r="A127" s="123">
        <f>'Daily Weight '!A191</f>
        <v>7</v>
      </c>
      <c r="B127" s="50" t="str">
        <f>'Daily Weight '!B191</f>
        <v>-2_11_R</v>
      </c>
      <c r="C127" s="50">
        <v>1.0039</v>
      </c>
      <c r="D127" s="110">
        <v>1.0165</v>
      </c>
      <c r="E127" s="118"/>
      <c r="F127" s="119"/>
    </row>
    <row r="128" ht="15.75" customHeight="1">
      <c r="A128" s="123">
        <f>'Daily Weight '!A192</f>
        <v>7</v>
      </c>
      <c r="B128" s="50" t="str">
        <f>'Daily Weight '!B192</f>
        <v>-1_11_10</v>
      </c>
      <c r="C128" s="50">
        <v>1.0028</v>
      </c>
      <c r="D128" s="110">
        <v>1.0105</v>
      </c>
      <c r="E128" s="118"/>
      <c r="F128" s="119"/>
    </row>
    <row r="129" ht="15.75" customHeight="1">
      <c r="A129" s="124">
        <f>'Daily Weight '!A193</f>
        <v>7</v>
      </c>
      <c r="B129" s="84" t="str">
        <f>'Daily Weight '!B193</f>
        <v>-1_11_1R</v>
      </c>
      <c r="C129" s="84">
        <v>1.0041</v>
      </c>
      <c r="D129" s="125">
        <v>1.0147</v>
      </c>
      <c r="E129" s="118"/>
      <c r="F129" s="119"/>
    </row>
    <row r="130" ht="15.75" customHeight="1">
      <c r="A130" s="91">
        <f>'Daily Weight '!A194</f>
        <v>8</v>
      </c>
      <c r="B130" s="91" t="str">
        <f>'Daily Weight '!B194</f>
        <v>NT_11_0</v>
      </c>
      <c r="C130" s="91">
        <v>0.9849</v>
      </c>
      <c r="D130" s="126">
        <v>1.006</v>
      </c>
      <c r="E130" s="118"/>
      <c r="F130" s="119"/>
    </row>
    <row r="131" ht="15.75" customHeight="1">
      <c r="A131" s="50">
        <f>'Daily Weight '!A195</f>
        <v>8</v>
      </c>
      <c r="B131" s="50" t="str">
        <f>'Daily Weight '!B195</f>
        <v>NT_11_R</v>
      </c>
      <c r="C131" s="50">
        <v>0.9851</v>
      </c>
      <c r="D131" s="127">
        <v>1.005</v>
      </c>
      <c r="E131" s="118"/>
      <c r="F131" s="119"/>
    </row>
    <row r="132" ht="15.75" customHeight="1">
      <c r="A132" s="50">
        <f>'Daily Weight '!A196</f>
        <v>8</v>
      </c>
      <c r="B132" s="50" t="str">
        <f>'Daily Weight '!B196</f>
        <v>-6_11_0</v>
      </c>
      <c r="C132" s="50">
        <v>1.0159</v>
      </c>
      <c r="D132" s="127">
        <v>1.0265</v>
      </c>
      <c r="E132" s="118"/>
      <c r="F132" s="119"/>
    </row>
    <row r="133" ht="15.75" customHeight="1">
      <c r="A133" s="50">
        <f>'Daily Weight '!A197</f>
        <v>8</v>
      </c>
      <c r="B133" s="50" t="str">
        <f>'Daily Weight '!B197</f>
        <v>-6_11_R</v>
      </c>
      <c r="C133" s="50">
        <v>1.0153</v>
      </c>
      <c r="D133" s="127">
        <v>1.0281</v>
      </c>
      <c r="E133" s="118"/>
      <c r="F133" s="119"/>
    </row>
    <row r="134" ht="15.75" customHeight="1">
      <c r="A134" s="50">
        <f>'Daily Weight '!A198</f>
        <v>8</v>
      </c>
      <c r="B134" s="50" t="str">
        <f>'Daily Weight '!B198</f>
        <v>-5_11_20</v>
      </c>
      <c r="C134" s="50">
        <v>1.0039</v>
      </c>
      <c r="D134" s="127">
        <v>1.0226</v>
      </c>
      <c r="E134" s="118"/>
      <c r="F134" s="119"/>
    </row>
    <row r="135" ht="15.75" customHeight="1">
      <c r="A135" s="50">
        <f>'Daily Weight '!A199</f>
        <v>8</v>
      </c>
      <c r="B135" s="50" t="str">
        <f>'Daily Weight '!B199</f>
        <v>-5_11_2R</v>
      </c>
      <c r="C135" s="50">
        <v>0.9998</v>
      </c>
      <c r="D135" s="127">
        <v>1.0097</v>
      </c>
      <c r="E135" s="118"/>
      <c r="F135" s="119"/>
    </row>
    <row r="136" ht="15.75" customHeight="1">
      <c r="A136" s="50">
        <f>'Daily Weight '!A200</f>
        <v>8</v>
      </c>
      <c r="B136" s="50" t="str">
        <f>'Daily Weight '!B200</f>
        <v>-4_11_0</v>
      </c>
      <c r="C136" s="50">
        <v>1.0046</v>
      </c>
      <c r="D136" s="127">
        <v>1.016</v>
      </c>
      <c r="E136" s="118"/>
      <c r="F136" s="119"/>
    </row>
    <row r="137" ht="15.75" customHeight="1">
      <c r="A137" s="50">
        <f>'Daily Weight '!A201</f>
        <v>8</v>
      </c>
      <c r="B137" s="50" t="str">
        <f>'Daily Weight '!B201</f>
        <v>-4_11_L</v>
      </c>
      <c r="C137" s="50">
        <v>0.9994</v>
      </c>
      <c r="D137" s="127">
        <v>1.0157</v>
      </c>
      <c r="E137" s="118"/>
      <c r="F137" s="119"/>
    </row>
    <row r="138" ht="15.75" customHeight="1">
      <c r="A138" s="50">
        <f>'Daily Weight '!A202</f>
        <v>8</v>
      </c>
      <c r="B138" s="50" t="str">
        <f>'Daily Weight '!B202</f>
        <v>-4_11_R</v>
      </c>
      <c r="C138" s="50">
        <v>0.9994</v>
      </c>
      <c r="D138" s="127">
        <v>1.009</v>
      </c>
      <c r="E138" s="118"/>
      <c r="F138" s="119"/>
    </row>
    <row r="139" ht="15.75" customHeight="1">
      <c r="A139" s="50">
        <f>'Daily Weight '!A203</f>
        <v>8</v>
      </c>
      <c r="B139" s="50" t="str">
        <f>'Daily Weight '!B203</f>
        <v>-3_11_30</v>
      </c>
      <c r="C139" s="50">
        <v>0.9945</v>
      </c>
      <c r="D139" s="127">
        <v>1.0159</v>
      </c>
      <c r="E139" s="118"/>
      <c r="F139" s="119"/>
    </row>
    <row r="140" ht="15.75" customHeight="1">
      <c r="A140" s="50">
        <f>'Daily Weight '!A204</f>
        <v>8</v>
      </c>
      <c r="B140" s="50" t="str">
        <f>'Daily Weight '!B204</f>
        <v>-3_11_3L</v>
      </c>
      <c r="C140" s="50">
        <v>1.0019</v>
      </c>
      <c r="D140" s="127">
        <v>1.0174</v>
      </c>
      <c r="E140" s="118"/>
      <c r="F140" s="119"/>
    </row>
    <row r="141" ht="15.75" customHeight="1">
      <c r="A141" s="50">
        <f>'Daily Weight '!A205</f>
        <v>8</v>
      </c>
      <c r="B141" s="50" t="str">
        <f>'Daily Weight '!B205</f>
        <v>-3_11_3R</v>
      </c>
      <c r="C141" s="50">
        <v>0.9905</v>
      </c>
      <c r="D141" s="127">
        <v>1.0085</v>
      </c>
      <c r="E141" s="118"/>
      <c r="F141" s="119"/>
    </row>
    <row r="142" ht="15.75" customHeight="1">
      <c r="A142" s="50">
        <f>'Daily Weight '!A206</f>
        <v>8</v>
      </c>
      <c r="B142" s="50" t="str">
        <f>'Daily Weight '!B206</f>
        <v>-2_11_0</v>
      </c>
      <c r="C142" s="50">
        <v>0.9946</v>
      </c>
      <c r="D142" s="127">
        <v>1.0103</v>
      </c>
      <c r="E142" s="118"/>
      <c r="F142" s="119"/>
    </row>
    <row r="143" ht="15.75" customHeight="1">
      <c r="A143" s="50">
        <f>'Daily Weight '!A207</f>
        <v>8</v>
      </c>
      <c r="B143" s="50" t="str">
        <f>'Daily Weight '!B207</f>
        <v>-2_11_R</v>
      </c>
      <c r="C143" s="50">
        <v>1.016</v>
      </c>
      <c r="D143" s="127">
        <v>1.03</v>
      </c>
      <c r="E143" s="118"/>
      <c r="F143" s="119"/>
    </row>
    <row r="144" ht="15.75" customHeight="1">
      <c r="A144" s="50">
        <f>'Daily Weight '!A208</f>
        <v>8</v>
      </c>
      <c r="B144" s="50" t="str">
        <f>'Daily Weight '!B208</f>
        <v>-1_11_10</v>
      </c>
      <c r="C144" s="50">
        <v>1.0144</v>
      </c>
      <c r="D144" s="127">
        <v>1.0332</v>
      </c>
      <c r="E144" s="118"/>
      <c r="F144" s="119"/>
    </row>
    <row r="145" ht="15.75" customHeight="1">
      <c r="A145" s="96">
        <f>'Daily Weight '!A209</f>
        <v>8</v>
      </c>
      <c r="B145" s="96" t="str">
        <f>'Daily Weight '!B209</f>
        <v>-1_11_1R</v>
      </c>
      <c r="C145" s="96">
        <v>1.0198</v>
      </c>
      <c r="D145" s="128">
        <v>1.0322</v>
      </c>
      <c r="E145" s="118"/>
      <c r="F145" s="119"/>
    </row>
    <row r="146" ht="15.75" customHeight="1">
      <c r="A146" s="122">
        <f>'Daily Weight '!A210</f>
        <v>9</v>
      </c>
      <c r="B146" s="76" t="str">
        <f>'Daily Weight '!B210</f>
        <v>NT_11_0</v>
      </c>
      <c r="C146" s="76">
        <v>1.0032</v>
      </c>
      <c r="D146" s="100">
        <v>1.0108</v>
      </c>
      <c r="E146" s="118"/>
      <c r="F146" s="119"/>
    </row>
    <row r="147" ht="15.75" customHeight="1">
      <c r="A147" s="123">
        <f>'Daily Weight '!A211</f>
        <v>9</v>
      </c>
      <c r="B147" s="50" t="str">
        <f>'Daily Weight '!B211</f>
        <v>NT_11_R</v>
      </c>
      <c r="C147" s="50">
        <v>1.0149</v>
      </c>
      <c r="D147" s="110">
        <v>1.0286</v>
      </c>
      <c r="E147" s="118"/>
      <c r="F147" s="119"/>
    </row>
    <row r="148" ht="15.75" customHeight="1">
      <c r="A148" s="123">
        <f>'Daily Weight '!A212</f>
        <v>9</v>
      </c>
      <c r="B148" s="50" t="str">
        <f>'Daily Weight '!B212</f>
        <v>-6_11_0</v>
      </c>
      <c r="C148" s="50">
        <v>0.9999</v>
      </c>
      <c r="D148" s="110">
        <v>1.0106</v>
      </c>
      <c r="E148" s="118"/>
      <c r="F148" s="119"/>
    </row>
    <row r="149" ht="15.75" customHeight="1">
      <c r="A149" s="123">
        <f>'Daily Weight '!A213</f>
        <v>9</v>
      </c>
      <c r="B149" s="50" t="str">
        <f>'Daily Weight '!B213</f>
        <v>-6_11_R</v>
      </c>
      <c r="C149" s="50">
        <v>0.9916</v>
      </c>
      <c r="D149" s="36">
        <v>1.0061</v>
      </c>
      <c r="E149" s="118"/>
      <c r="F149" s="119"/>
    </row>
    <row r="150" ht="15.75" customHeight="1">
      <c r="A150" s="123">
        <f>'Daily Weight '!A214</f>
        <v>9</v>
      </c>
      <c r="B150" s="50" t="str">
        <f>'Daily Weight '!B214</f>
        <v>-5_11_20</v>
      </c>
      <c r="C150" s="50">
        <v>1.0095</v>
      </c>
      <c r="D150" s="110">
        <v>1.0229</v>
      </c>
      <c r="E150" s="118"/>
      <c r="F150" s="119"/>
    </row>
    <row r="151" ht="15.75" customHeight="1">
      <c r="A151" s="123">
        <f>'Daily Weight '!A215</f>
        <v>9</v>
      </c>
      <c r="B151" s="50" t="str">
        <f>'Daily Weight '!B215</f>
        <v>-5_11_2R</v>
      </c>
      <c r="C151" s="50">
        <v>1.0223</v>
      </c>
      <c r="D151" s="110">
        <v>1.0392</v>
      </c>
      <c r="E151" s="118"/>
      <c r="F151" s="119"/>
    </row>
    <row r="152" ht="15.75" customHeight="1">
      <c r="A152" s="123">
        <f>'Daily Weight '!A216</f>
        <v>9</v>
      </c>
      <c r="B152" s="50" t="str">
        <f>'Daily Weight '!B216</f>
        <v>-4_11_0</v>
      </c>
      <c r="C152" s="50">
        <v>0.9991</v>
      </c>
      <c r="D152" s="110">
        <v>1.0151</v>
      </c>
      <c r="E152" s="118"/>
      <c r="F152" s="119"/>
    </row>
    <row r="153" ht="15.75" customHeight="1">
      <c r="A153" s="123">
        <f>'Daily Weight '!A217</f>
        <v>9</v>
      </c>
      <c r="B153" s="50" t="str">
        <f>'Daily Weight '!B217</f>
        <v>-4_11_L</v>
      </c>
      <c r="C153" s="50">
        <v>1.0226</v>
      </c>
      <c r="D153" s="110">
        <v>1.0381</v>
      </c>
      <c r="E153" s="118"/>
      <c r="F153" s="119"/>
    </row>
    <row r="154" ht="15.75" customHeight="1">
      <c r="A154" s="123">
        <f>'Daily Weight '!A218</f>
        <v>9</v>
      </c>
      <c r="B154" s="50" t="str">
        <f>'Daily Weight '!B218</f>
        <v>-4_11_R</v>
      </c>
      <c r="C154" s="50">
        <v>1.0083</v>
      </c>
      <c r="D154" s="110">
        <v>1.0228</v>
      </c>
      <c r="E154" s="118"/>
      <c r="F154" s="119"/>
    </row>
    <row r="155" ht="15.75" customHeight="1">
      <c r="A155" s="123">
        <f>'Daily Weight '!A219</f>
        <v>9</v>
      </c>
      <c r="B155" s="50" t="str">
        <f>'Daily Weight '!B219</f>
        <v>-3_11_30</v>
      </c>
      <c r="C155" s="50">
        <v>0.983</v>
      </c>
      <c r="D155" s="110">
        <v>0.9979</v>
      </c>
      <c r="E155" s="118"/>
      <c r="F155" s="119"/>
    </row>
    <row r="156" ht="15.75" customHeight="1">
      <c r="A156" s="123">
        <f>'Daily Weight '!A220</f>
        <v>9</v>
      </c>
      <c r="B156" s="50" t="str">
        <f>'Daily Weight '!B220</f>
        <v>-3_11_3L</v>
      </c>
      <c r="C156" s="50">
        <v>0.9994</v>
      </c>
      <c r="D156" s="110">
        <v>1.0156</v>
      </c>
      <c r="E156" s="118" t="s">
        <v>119</v>
      </c>
      <c r="F156" s="119"/>
    </row>
    <row r="157" ht="15.75" customHeight="1">
      <c r="A157" s="123">
        <f>'Daily Weight '!A221</f>
        <v>9</v>
      </c>
      <c r="B157" s="50" t="str">
        <f>'Daily Weight '!B221</f>
        <v>-3_11_3R</v>
      </c>
      <c r="C157" s="50">
        <v>0.9989</v>
      </c>
      <c r="D157" s="110">
        <v>1.0094</v>
      </c>
      <c r="E157" s="118"/>
      <c r="F157" s="119"/>
    </row>
    <row r="158" ht="15.75" customHeight="1">
      <c r="A158" s="123">
        <f>'Daily Weight '!A222</f>
        <v>9</v>
      </c>
      <c r="B158" s="50" t="str">
        <f>'Daily Weight '!B222</f>
        <v>-2_11_0</v>
      </c>
      <c r="C158" s="50">
        <v>0.9906</v>
      </c>
      <c r="D158" s="110">
        <v>1.0032</v>
      </c>
      <c r="E158" s="118"/>
      <c r="F158" s="119"/>
    </row>
    <row r="159" ht="15.75" customHeight="1">
      <c r="A159" s="123">
        <f>'Daily Weight '!A223</f>
        <v>9</v>
      </c>
      <c r="B159" s="50" t="str">
        <f>'Daily Weight '!B223</f>
        <v>-2_11_R</v>
      </c>
      <c r="C159" s="50">
        <v>1.0005</v>
      </c>
      <c r="D159" s="110">
        <v>1.0154</v>
      </c>
      <c r="E159" s="118"/>
      <c r="F159" s="119"/>
    </row>
    <row r="160" ht="15.75" customHeight="1">
      <c r="A160" s="123">
        <f>'Daily Weight '!A224</f>
        <v>9</v>
      </c>
      <c r="B160" s="50" t="str">
        <f>'Daily Weight '!B224</f>
        <v>-1_11_10</v>
      </c>
      <c r="C160" s="50">
        <v>0.9942</v>
      </c>
      <c r="D160" s="110">
        <v>1.0184</v>
      </c>
      <c r="E160" s="118"/>
      <c r="F160" s="119"/>
    </row>
    <row r="161" ht="15.75" customHeight="1">
      <c r="A161" s="124">
        <f>'Daily Weight '!A225</f>
        <v>9</v>
      </c>
      <c r="B161" s="84" t="str">
        <f>'Daily Weight '!B225</f>
        <v>-1_11_1R</v>
      </c>
      <c r="C161" s="84">
        <v>1.0115</v>
      </c>
      <c r="D161" s="125">
        <v>1.0262</v>
      </c>
      <c r="E161" s="118"/>
      <c r="F161" s="119"/>
    </row>
    <row r="162" ht="15.75" customHeight="1">
      <c r="A162" s="91">
        <f>'Daily Weight '!A226</f>
        <v>10</v>
      </c>
      <c r="B162" s="91" t="str">
        <f>'Daily Weight '!B226</f>
        <v>NT_11_0</v>
      </c>
      <c r="C162" s="91">
        <v>1.0064</v>
      </c>
      <c r="D162" s="126">
        <v>1.0222</v>
      </c>
      <c r="E162" s="118"/>
      <c r="F162" s="119"/>
    </row>
    <row r="163" ht="15.75" customHeight="1">
      <c r="A163" s="50">
        <f>'Daily Weight '!A227</f>
        <v>10</v>
      </c>
      <c r="B163" s="50" t="str">
        <f>'Daily Weight '!B227</f>
        <v>NT_11_R</v>
      </c>
      <c r="C163" s="50">
        <v>1.0033</v>
      </c>
      <c r="D163" s="127">
        <v>1.0193</v>
      </c>
      <c r="E163" s="118"/>
      <c r="F163" s="119"/>
    </row>
    <row r="164" ht="15.75" customHeight="1">
      <c r="A164" s="50">
        <f>'Daily Weight '!A228</f>
        <v>10</v>
      </c>
      <c r="B164" s="50" t="str">
        <f>'Daily Weight '!B228</f>
        <v>-6_11_0</v>
      </c>
      <c r="C164" s="50">
        <v>1.0164</v>
      </c>
      <c r="D164" s="127">
        <v>1.0291</v>
      </c>
      <c r="E164" s="118"/>
      <c r="F164" s="119"/>
    </row>
    <row r="165" ht="15.75" customHeight="1">
      <c r="A165" s="50">
        <f>'Daily Weight '!A229</f>
        <v>10</v>
      </c>
      <c r="B165" s="50" t="str">
        <f>'Daily Weight '!B229</f>
        <v>-6_11_R</v>
      </c>
      <c r="C165" s="50">
        <v>0.9887</v>
      </c>
      <c r="D165" s="127">
        <v>1.0028</v>
      </c>
      <c r="E165" s="118"/>
      <c r="F165" s="119"/>
    </row>
    <row r="166" ht="15.75" customHeight="1">
      <c r="A166" s="50">
        <f>'Daily Weight '!A230</f>
        <v>10</v>
      </c>
      <c r="B166" s="50" t="str">
        <f>'Daily Weight '!B230</f>
        <v>-5_11_20</v>
      </c>
      <c r="C166" s="50">
        <v>0.9859</v>
      </c>
      <c r="D166" s="127">
        <v>1.0075</v>
      </c>
      <c r="E166" s="118"/>
      <c r="F166" s="119"/>
    </row>
    <row r="167" ht="15.75" customHeight="1">
      <c r="A167" s="50">
        <f>'Daily Weight '!A231</f>
        <v>10</v>
      </c>
      <c r="B167" s="50" t="str">
        <f>'Daily Weight '!B231</f>
        <v>-5_11_2R</v>
      </c>
      <c r="C167" s="83">
        <v>0.9849</v>
      </c>
      <c r="D167" s="83">
        <v>1.0012</v>
      </c>
    </row>
    <row r="168" ht="15.75" customHeight="1">
      <c r="A168" s="50">
        <f>'Daily Weight '!A232</f>
        <v>10</v>
      </c>
      <c r="B168" s="50" t="str">
        <f>'Daily Weight '!B232</f>
        <v>-4_11_0</v>
      </c>
      <c r="C168" s="83">
        <v>1.0113</v>
      </c>
      <c r="D168" s="83">
        <v>1.0296</v>
      </c>
    </row>
    <row r="169" ht="15.75" customHeight="1">
      <c r="A169" s="50">
        <f>'Daily Weight '!A233</f>
        <v>10</v>
      </c>
      <c r="B169" s="50" t="str">
        <f>'Daily Weight '!B233</f>
        <v>-4_11_L</v>
      </c>
      <c r="C169" s="83">
        <v>1.0029</v>
      </c>
      <c r="D169" s="83">
        <v>1.0164</v>
      </c>
    </row>
    <row r="170" ht="15.75" customHeight="1">
      <c r="A170" s="50">
        <f>'Daily Weight '!A234</f>
        <v>10</v>
      </c>
      <c r="B170" s="50" t="str">
        <f>'Daily Weight '!B234</f>
        <v>-4_11_R</v>
      </c>
      <c r="C170" s="83">
        <v>0.9966</v>
      </c>
      <c r="D170" s="83">
        <v>1.0082</v>
      </c>
    </row>
    <row r="171" ht="15.75" customHeight="1">
      <c r="A171" s="50">
        <f>'Daily Weight '!A235</f>
        <v>10</v>
      </c>
      <c r="B171" s="50" t="str">
        <f>'Daily Weight '!B235</f>
        <v>-3_11_30</v>
      </c>
      <c r="C171" s="83">
        <v>0.9945</v>
      </c>
      <c r="D171" s="83">
        <v>1.0096</v>
      </c>
    </row>
    <row r="172" ht="15.75" customHeight="1">
      <c r="A172" s="50">
        <f>'Daily Weight '!A236</f>
        <v>10</v>
      </c>
      <c r="B172" s="50" t="str">
        <f>'Daily Weight '!B236</f>
        <v>-3_11_3L</v>
      </c>
      <c r="C172" s="83">
        <v>0.9991</v>
      </c>
      <c r="D172" s="83">
        <v>1.0164</v>
      </c>
    </row>
    <row r="173" ht="15.75" customHeight="1">
      <c r="A173" s="50">
        <f>'Daily Weight '!A237</f>
        <v>10</v>
      </c>
      <c r="B173" s="50" t="str">
        <f>'Daily Weight '!B237</f>
        <v>-3_11_3R</v>
      </c>
      <c r="C173" s="83">
        <v>0.9994</v>
      </c>
      <c r="D173" s="83">
        <v>1.0154</v>
      </c>
    </row>
    <row r="174" ht="15.75" customHeight="1">
      <c r="A174" s="50">
        <f>'Daily Weight '!A238</f>
        <v>10</v>
      </c>
      <c r="B174" s="50" t="str">
        <f>'Daily Weight '!B238</f>
        <v>-2_11_0</v>
      </c>
      <c r="C174" s="83">
        <v>1.0014</v>
      </c>
      <c r="D174" s="83">
        <v>1.0148</v>
      </c>
    </row>
    <row r="175" ht="15.75" customHeight="1">
      <c r="A175" s="50">
        <f>'Daily Weight '!A239</f>
        <v>10</v>
      </c>
      <c r="B175" s="50" t="str">
        <f>'Daily Weight '!B239</f>
        <v>-2_11_R</v>
      </c>
      <c r="C175" s="83">
        <v>1.0105</v>
      </c>
      <c r="D175" s="83">
        <v>1.0237</v>
      </c>
    </row>
    <row r="176" ht="15.75" customHeight="1">
      <c r="A176" s="50">
        <f>'Daily Weight '!A240</f>
        <v>10</v>
      </c>
      <c r="B176" s="50" t="str">
        <f>'Daily Weight '!B240</f>
        <v>-1_11_10</v>
      </c>
      <c r="C176" s="83">
        <v>0.9978</v>
      </c>
      <c r="D176" s="83">
        <v>1.0132</v>
      </c>
    </row>
    <row r="177" ht="15.75" customHeight="1">
      <c r="A177" s="96">
        <f>'Daily Weight '!A241</f>
        <v>10</v>
      </c>
      <c r="B177" s="96" t="str">
        <f>'Daily Weight '!B241</f>
        <v>-1_11_1R</v>
      </c>
      <c r="C177" s="155">
        <v>1.0012</v>
      </c>
      <c r="D177" s="155">
        <v>1.0164</v>
      </c>
    </row>
    <row r="178" ht="15.75" customHeight="1">
      <c r="A178" s="122" t="str">
        <f t="shared" ref="A178:B178" si="1">#REF!</f>
        <v>#REF!</v>
      </c>
      <c r="B178" s="76" t="str">
        <f t="shared" si="1"/>
        <v>#REF!</v>
      </c>
      <c r="C178" s="156"/>
      <c r="D178" s="159"/>
    </row>
    <row r="179" ht="15.75" customHeight="1">
      <c r="A179" s="123" t="str">
        <f t="shared" ref="A179:B179" si="2">#REF!</f>
        <v>#REF!</v>
      </c>
      <c r="B179" s="50" t="str">
        <f t="shared" si="2"/>
        <v>#REF!</v>
      </c>
      <c r="C179" s="18"/>
      <c r="D179" s="160"/>
    </row>
    <row r="180" ht="15.75" customHeight="1">
      <c r="A180" s="123" t="str">
        <f t="shared" ref="A180:B180" si="3">#REF!</f>
        <v>#REF!</v>
      </c>
      <c r="B180" s="50" t="str">
        <f t="shared" si="3"/>
        <v>#REF!</v>
      </c>
      <c r="C180" s="18"/>
      <c r="D180" s="160"/>
    </row>
    <row r="181" ht="15.75" customHeight="1">
      <c r="A181" s="123" t="str">
        <f t="shared" ref="A181:B181" si="4">#REF!</f>
        <v>#REF!</v>
      </c>
      <c r="B181" s="50" t="str">
        <f t="shared" si="4"/>
        <v>#REF!</v>
      </c>
      <c r="C181" s="18"/>
      <c r="D181" s="160"/>
    </row>
    <row r="182" ht="15.75" customHeight="1">
      <c r="A182" s="123" t="str">
        <f t="shared" ref="A182:B182" si="5">#REF!</f>
        <v>#REF!</v>
      </c>
      <c r="B182" s="50" t="str">
        <f t="shared" si="5"/>
        <v>#REF!</v>
      </c>
      <c r="C182" s="18"/>
      <c r="D182" s="160"/>
    </row>
    <row r="183" ht="15.75" customHeight="1">
      <c r="A183" s="123" t="str">
        <f t="shared" ref="A183:B183" si="6">#REF!</f>
        <v>#REF!</v>
      </c>
      <c r="B183" s="50" t="str">
        <f t="shared" si="6"/>
        <v>#REF!</v>
      </c>
      <c r="C183" s="18"/>
      <c r="D183" s="160"/>
    </row>
    <row r="184" ht="15.75" customHeight="1">
      <c r="A184" s="123" t="str">
        <f t="shared" ref="A184:B184" si="7">#REF!</f>
        <v>#REF!</v>
      </c>
      <c r="B184" s="50" t="str">
        <f t="shared" si="7"/>
        <v>#REF!</v>
      </c>
      <c r="C184" s="18"/>
      <c r="D184" s="160"/>
    </row>
    <row r="185" ht="15.75" customHeight="1">
      <c r="A185" s="123" t="str">
        <f t="shared" ref="A185:B185" si="8">#REF!</f>
        <v>#REF!</v>
      </c>
      <c r="B185" s="50" t="str">
        <f t="shared" si="8"/>
        <v>#REF!</v>
      </c>
      <c r="C185" s="18"/>
      <c r="D185" s="160"/>
    </row>
    <row r="186" ht="15.75" customHeight="1">
      <c r="A186" s="123" t="str">
        <f t="shared" ref="A186:B186" si="9">#REF!</f>
        <v>#REF!</v>
      </c>
      <c r="B186" s="50" t="str">
        <f t="shared" si="9"/>
        <v>#REF!</v>
      </c>
      <c r="C186" s="18"/>
      <c r="D186" s="160"/>
    </row>
    <row r="187" ht="15.75" customHeight="1">
      <c r="A187" s="123" t="str">
        <f t="shared" ref="A187:B187" si="10">#REF!</f>
        <v>#REF!</v>
      </c>
      <c r="B187" s="50" t="str">
        <f t="shared" si="10"/>
        <v>#REF!</v>
      </c>
      <c r="C187" s="18"/>
      <c r="D187" s="160"/>
    </row>
    <row r="188" ht="15.75" customHeight="1">
      <c r="A188" s="123" t="str">
        <f t="shared" ref="A188:B188" si="11">#REF!</f>
        <v>#REF!</v>
      </c>
      <c r="B188" s="50" t="str">
        <f t="shared" si="11"/>
        <v>#REF!</v>
      </c>
      <c r="C188" s="18"/>
      <c r="D188" s="160"/>
    </row>
    <row r="189" ht="15.75" customHeight="1">
      <c r="A189" s="123" t="str">
        <f t="shared" ref="A189:B189" si="12">#REF!</f>
        <v>#REF!</v>
      </c>
      <c r="B189" s="50" t="str">
        <f t="shared" si="12"/>
        <v>#REF!</v>
      </c>
      <c r="C189" s="18"/>
      <c r="D189" s="160"/>
    </row>
    <row r="190" ht="15.75" customHeight="1">
      <c r="A190" s="123" t="str">
        <f t="shared" ref="A190:B190" si="13">#REF!</f>
        <v>#REF!</v>
      </c>
      <c r="B190" s="50" t="str">
        <f t="shared" si="13"/>
        <v>#REF!</v>
      </c>
      <c r="C190" s="18"/>
      <c r="D190" s="160"/>
    </row>
    <row r="191" ht="15.75" customHeight="1">
      <c r="A191" s="123" t="str">
        <f t="shared" ref="A191:B191" si="14">#REF!</f>
        <v>#REF!</v>
      </c>
      <c r="B191" s="50" t="str">
        <f t="shared" si="14"/>
        <v>#REF!</v>
      </c>
      <c r="C191" s="18"/>
      <c r="D191" s="160"/>
    </row>
    <row r="192" ht="15.75" customHeight="1">
      <c r="A192" s="123" t="str">
        <f t="shared" ref="A192:B192" si="15">#REF!</f>
        <v>#REF!</v>
      </c>
      <c r="B192" s="50" t="str">
        <f t="shared" si="15"/>
        <v>#REF!</v>
      </c>
      <c r="C192" s="18"/>
      <c r="D192" s="160"/>
    </row>
    <row r="193" ht="15.75" customHeight="1">
      <c r="A193" s="124" t="str">
        <f t="shared" ref="A193:B193" si="16">#REF!</f>
        <v>#REF!</v>
      </c>
      <c r="B193" s="84" t="str">
        <f t="shared" si="16"/>
        <v>#REF!</v>
      </c>
      <c r="C193" s="166"/>
      <c r="D193" s="167"/>
    </row>
    <row r="194" ht="15.75" customHeight="1">
      <c r="A194" s="91" t="str">
        <f>'Daily Weight '!A242</f>
        <v/>
      </c>
      <c r="B194" s="91" t="str">
        <f>'Daily Weight '!B242</f>
        <v/>
      </c>
      <c r="C194" s="168"/>
      <c r="D194" s="168"/>
    </row>
    <row r="195" ht="15.75" customHeight="1">
      <c r="A195" s="50" t="str">
        <f>'Daily Weight '!A243</f>
        <v/>
      </c>
      <c r="B195" s="50" t="str">
        <f>'Daily Weight '!B243</f>
        <v/>
      </c>
      <c r="C195" s="18"/>
      <c r="D195" s="18"/>
    </row>
    <row r="196" ht="15.75" customHeight="1">
      <c r="A196" s="50" t="str">
        <f>'Daily Weight '!A244</f>
        <v/>
      </c>
      <c r="B196" s="50" t="str">
        <f>'Daily Weight '!B244</f>
        <v/>
      </c>
      <c r="C196" s="18"/>
      <c r="D196" s="18"/>
    </row>
    <row r="197" ht="15.75" customHeight="1">
      <c r="A197" s="50" t="str">
        <f>'Daily Weight '!A245</f>
        <v/>
      </c>
      <c r="B197" s="50" t="str">
        <f>'Daily Weight '!B245</f>
        <v/>
      </c>
      <c r="C197" s="18"/>
      <c r="D197" s="18"/>
    </row>
    <row r="198" ht="15.75" customHeight="1">
      <c r="A198" s="50" t="str">
        <f>'Daily Weight '!A246</f>
        <v/>
      </c>
      <c r="B198" s="50" t="str">
        <f>'Daily Weight '!B246</f>
        <v/>
      </c>
      <c r="C198" s="18"/>
      <c r="D198" s="18"/>
    </row>
    <row r="199" ht="15.75" customHeight="1">
      <c r="A199" s="50" t="str">
        <f>'Daily Weight '!A247</f>
        <v/>
      </c>
      <c r="B199" s="50" t="str">
        <f>'Daily Weight '!B247</f>
        <v/>
      </c>
      <c r="C199" s="18"/>
      <c r="D199" s="18"/>
    </row>
    <row r="200" ht="15.75" customHeight="1">
      <c r="A200" s="50" t="str">
        <f>'Daily Weight '!A248</f>
        <v/>
      </c>
      <c r="B200" s="50" t="str">
        <f>'Daily Weight '!B248</f>
        <v/>
      </c>
      <c r="C200" s="18"/>
      <c r="D200" s="18"/>
    </row>
    <row r="201" ht="15.75" customHeight="1">
      <c r="A201" s="50" t="str">
        <f>'Daily Weight '!A249</f>
        <v/>
      </c>
      <c r="B201" s="50" t="str">
        <f>'Daily Weight '!B249</f>
        <v/>
      </c>
      <c r="C201" s="18"/>
      <c r="D201" s="18"/>
    </row>
    <row r="202" ht="15.75" customHeight="1">
      <c r="A202" s="50" t="str">
        <f>'Daily Weight '!A250</f>
        <v/>
      </c>
      <c r="B202" s="50" t="str">
        <f>'Daily Weight '!B250</f>
        <v/>
      </c>
      <c r="C202" s="18"/>
      <c r="D202" s="18"/>
    </row>
    <row r="203" ht="15.75" customHeight="1">
      <c r="A203" s="50" t="str">
        <f>'Daily Weight '!A251</f>
        <v/>
      </c>
      <c r="B203" s="50" t="str">
        <f>'Daily Weight '!B251</f>
        <v/>
      </c>
      <c r="C203" s="18"/>
      <c r="D203" s="18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</sheetData>
  <conditionalFormatting sqref="A1:C489 D1:D148 D150:D169 D171:D489">
    <cfRule type="expression" dxfId="0" priority="1">
      <formula>SEARCH("-4_",$B:$B)</formula>
    </cfRule>
  </conditionalFormatting>
  <conditionalFormatting sqref="A1:C925 D1:D148 D150:D169 D171:D925">
    <cfRule type="expression" dxfId="1" priority="2">
      <formula>SEARCH("-2_",$B:$B)</formula>
    </cfRule>
  </conditionalFormatting>
  <conditionalFormatting sqref="A1:C489 D1:D148 D150:D169 D171:D489">
    <cfRule type="expression" dxfId="0" priority="3">
      <formula>SEARCH("-6_",$B:$B)</formula>
    </cfRule>
  </conditionalFormatting>
  <conditionalFormatting sqref="E6">
    <cfRule type="notContainsBlanks" dxfId="2" priority="4">
      <formula>LEN(TRIM(E6))&gt;0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8" width="10.56"/>
    <col customWidth="1" min="9" max="9" width="31.56"/>
    <col customWidth="1" min="10" max="23" width="10.56"/>
  </cols>
  <sheetData>
    <row r="1" ht="15.75" customHeight="1">
      <c r="A1" s="36" t="s">
        <v>96</v>
      </c>
    </row>
    <row r="2" ht="15.75" customHeight="1">
      <c r="A2" s="129" t="s">
        <v>97</v>
      </c>
      <c r="I2" s="130"/>
    </row>
    <row r="3" ht="15.75" customHeight="1">
      <c r="A3" s="131"/>
      <c r="B3" s="18" t="s">
        <v>98</v>
      </c>
      <c r="C3" s="18" t="s">
        <v>99</v>
      </c>
      <c r="D3" s="18" t="s">
        <v>100</v>
      </c>
      <c r="I3" s="113"/>
    </row>
    <row r="4" ht="15.75" customHeight="1">
      <c r="B4" s="18">
        <f>J7</f>
        <v>1000</v>
      </c>
      <c r="C4" s="132">
        <f>J9</f>
        <v>978.6585366</v>
      </c>
      <c r="D4" s="132">
        <f>J8</f>
        <v>21.34146341</v>
      </c>
      <c r="I4" s="133"/>
    </row>
    <row r="5" ht="15.75" customHeight="1">
      <c r="A5" t="s">
        <v>101</v>
      </c>
      <c r="I5" s="134" t="s">
        <v>102</v>
      </c>
      <c r="J5" s="135">
        <v>3.28E7</v>
      </c>
      <c r="K5" s="136"/>
    </row>
    <row r="6" ht="15.75" customHeight="1">
      <c r="A6" t="s">
        <v>103</v>
      </c>
      <c r="I6" s="137" t="s">
        <v>104</v>
      </c>
      <c r="J6" s="135">
        <v>700000.0</v>
      </c>
      <c r="K6" s="136"/>
    </row>
    <row r="7" ht="15.75" customHeight="1">
      <c r="I7" s="134" t="s">
        <v>105</v>
      </c>
      <c r="J7" s="138">
        <v>1000.0</v>
      </c>
    </row>
    <row r="8" ht="15.75" customHeight="1">
      <c r="A8" s="36" t="s">
        <v>106</v>
      </c>
      <c r="I8" s="134" t="s">
        <v>107</v>
      </c>
      <c r="J8" s="139">
        <f>J6/J5*J7</f>
        <v>21.34146341</v>
      </c>
      <c r="K8" s="140"/>
    </row>
    <row r="9" ht="15.75" customHeight="1">
      <c r="B9" t="s">
        <v>109</v>
      </c>
      <c r="C9" s="141" t="s">
        <v>110</v>
      </c>
      <c r="D9" s="141" t="s">
        <v>111</v>
      </c>
      <c r="E9" s="141" t="s">
        <v>112</v>
      </c>
      <c r="F9" s="141" t="s">
        <v>113</v>
      </c>
      <c r="I9" s="142" t="s">
        <v>114</v>
      </c>
      <c r="J9" s="132">
        <f>J7-J8</f>
        <v>978.6585366</v>
      </c>
    </row>
    <row r="10" ht="15.75" customHeight="1">
      <c r="A10" t="s">
        <v>115</v>
      </c>
      <c r="B10" s="143">
        <v>1.0</v>
      </c>
      <c r="C10">
        <f>10^-1</f>
        <v>0.1</v>
      </c>
      <c r="D10">
        <f>10^-2</f>
        <v>0.01</v>
      </c>
      <c r="E10">
        <f>10^-3</f>
        <v>0.001</v>
      </c>
      <c r="F10">
        <f>10^-4</f>
        <v>0.0001</v>
      </c>
      <c r="G10" s="144"/>
      <c r="I10" s="133"/>
      <c r="J10" s="145"/>
    </row>
    <row r="11" ht="15.75" customHeight="1">
      <c r="A11" s="113" t="s">
        <v>116</v>
      </c>
      <c r="B11" s="143">
        <v>0.0</v>
      </c>
      <c r="C11" s="143">
        <v>50.0</v>
      </c>
      <c r="D11" s="143">
        <v>50.0</v>
      </c>
      <c r="E11" s="143">
        <v>50.0</v>
      </c>
      <c r="F11" s="143">
        <v>50.0</v>
      </c>
      <c r="G11" s="146">
        <v>43851.0</v>
      </c>
      <c r="I11" s="133"/>
      <c r="J11" s="147"/>
      <c r="K11" s="148"/>
      <c r="L11" s="148"/>
      <c r="M11" s="148"/>
    </row>
    <row r="12" ht="15.75" customHeight="1">
      <c r="A12" t="s">
        <v>117</v>
      </c>
      <c r="B12" s="149" t="s">
        <v>118</v>
      </c>
      <c r="C12" s="149" t="s">
        <v>120</v>
      </c>
      <c r="D12" s="149" t="s">
        <v>120</v>
      </c>
      <c r="E12" s="149">
        <v>51.0</v>
      </c>
      <c r="F12" s="149">
        <v>7.0</v>
      </c>
      <c r="G12" s="146">
        <v>43852.0</v>
      </c>
      <c r="I12" s="133"/>
      <c r="J12" s="150"/>
      <c r="K12" s="36"/>
      <c r="L12" s="36"/>
      <c r="M12" s="36"/>
    </row>
    <row r="13" ht="15.75" customHeight="1">
      <c r="A13" t="s">
        <v>121</v>
      </c>
      <c r="I13" s="133"/>
      <c r="J13" s="150"/>
      <c r="K13" s="36"/>
      <c r="L13" s="36"/>
      <c r="M13" s="36"/>
    </row>
    <row r="14" ht="15.75" customHeight="1">
      <c r="I14" s="133"/>
      <c r="J14" s="150"/>
      <c r="K14" s="36"/>
      <c r="L14" s="36"/>
      <c r="M14" s="36"/>
    </row>
    <row r="15" ht="15.75" customHeight="1">
      <c r="A15" s="37" t="s">
        <v>122</v>
      </c>
      <c r="I15" s="133"/>
      <c r="J15" s="133"/>
      <c r="K15" s="36"/>
      <c r="L15" s="36"/>
      <c r="M15" s="36"/>
    </row>
    <row r="16" ht="15.75" customHeight="1">
      <c r="A16" s="151" t="s">
        <v>123</v>
      </c>
      <c r="I16" s="152"/>
      <c r="J16" s="145"/>
    </row>
    <row r="17" ht="15.75" customHeight="1">
      <c r="A17" s="153" t="str">
        <f>((1/(D4/B4))*(1/C10)*(1/(C11/1000))*C12)</f>
        <v>#VALUE!</v>
      </c>
      <c r="B17" s="153" t="str">
        <f>((1/(D4/B4))*(1/D10)*(1/(D11/1000))*D12)</f>
        <v>#VALUE!</v>
      </c>
      <c r="C17" s="153">
        <f>((1/(D4/B4))*(1/E10)*(1/(E11/1000))*E12)</f>
        <v>47794285.71</v>
      </c>
      <c r="D17" s="153">
        <f>((1/(D4/B4))*(1/F10)*(1/(F11/1000))*F12)</f>
        <v>65600000</v>
      </c>
      <c r="I17" s="133"/>
      <c r="J17" s="154"/>
    </row>
    <row r="18" ht="15.75" customHeight="1">
      <c r="A18" s="37" t="s">
        <v>124</v>
      </c>
      <c r="I18" s="133"/>
      <c r="J18" s="148"/>
      <c r="K18" s="148"/>
      <c r="L18" s="148"/>
      <c r="M18" s="148"/>
    </row>
    <row r="19" ht="15.75" customHeight="1">
      <c r="A19" s="151" t="s">
        <v>125</v>
      </c>
      <c r="P19" s="36"/>
    </row>
    <row r="20" ht="15.75" customHeight="1">
      <c r="A20" s="153"/>
      <c r="B20" s="153"/>
      <c r="C20" s="153">
        <f t="shared" ref="C20:D20" si="1"> (1/E10) * (1/(E11/1000)) * E12</f>
        <v>1020000</v>
      </c>
      <c r="D20" s="153">
        <f t="shared" si="1"/>
        <v>1400000</v>
      </c>
      <c r="I20" s="133"/>
      <c r="J20" s="154"/>
      <c r="K20" s="36"/>
      <c r="L20" s="36"/>
      <c r="M20" s="36"/>
      <c r="N20" s="153"/>
      <c r="O20" s="153"/>
      <c r="P20" s="153"/>
    </row>
    <row r="21" ht="15.75" customHeight="1">
      <c r="A21" t="s">
        <v>126</v>
      </c>
      <c r="B21" s="153">
        <f>AVERAGE(A20:D20)</f>
        <v>1210000</v>
      </c>
      <c r="C21" t="s">
        <v>127</v>
      </c>
      <c r="D21" s="153">
        <f>(25/1000)*B21</f>
        <v>30250</v>
      </c>
      <c r="I21" s="133"/>
      <c r="J21" s="150"/>
      <c r="K21" s="150"/>
      <c r="L21" s="36"/>
      <c r="M21" s="36"/>
      <c r="N21" s="153"/>
      <c r="O21" s="153"/>
      <c r="P21" s="153"/>
    </row>
    <row r="22" ht="15.75" customHeight="1">
      <c r="I22" s="133"/>
      <c r="J22" s="150"/>
      <c r="K22" s="36"/>
      <c r="L22" s="36"/>
      <c r="M22" s="36"/>
      <c r="N22" s="153"/>
      <c r="O22" s="153"/>
      <c r="P22" s="153"/>
    </row>
    <row r="23" ht="15.75" customHeight="1">
      <c r="A23" s="36" t="s">
        <v>128</v>
      </c>
      <c r="I23" s="133"/>
      <c r="J23" s="150"/>
      <c r="K23" s="150"/>
      <c r="L23" s="36"/>
      <c r="M23" s="36"/>
      <c r="N23" s="153"/>
      <c r="O23" s="153"/>
      <c r="P23" s="153"/>
    </row>
    <row r="24" ht="15.75" customHeight="1">
      <c r="I24" s="133"/>
      <c r="J24" s="154"/>
    </row>
    <row r="25" ht="15.75" customHeight="1">
      <c r="A25" s="36" t="s">
        <v>129</v>
      </c>
      <c r="I25" s="133"/>
      <c r="J25" s="36"/>
      <c r="K25" s="36"/>
      <c r="L25" s="36"/>
      <c r="M25" s="36"/>
    </row>
    <row r="26" ht="15.75" customHeight="1">
      <c r="C26" s="141" t="s">
        <v>130</v>
      </c>
      <c r="D26" s="141" t="s">
        <v>131</v>
      </c>
      <c r="E26" s="141" t="s">
        <v>132</v>
      </c>
      <c r="F26" s="157" t="s">
        <v>133</v>
      </c>
      <c r="G26" s="158"/>
      <c r="Q26" s="36"/>
    </row>
    <row r="27" ht="15.75" customHeight="1">
      <c r="B27" t="s">
        <v>115</v>
      </c>
      <c r="C27" s="143">
        <f>10^-1</f>
        <v>0.1</v>
      </c>
      <c r="D27" s="143">
        <f>10^-2</f>
        <v>0.01</v>
      </c>
      <c r="E27" s="143">
        <f>10^-3</f>
        <v>0.001</v>
      </c>
      <c r="F27" s="161">
        <f>10^-4</f>
        <v>0.0001</v>
      </c>
      <c r="G27" s="162"/>
      <c r="I27" s="133"/>
      <c r="J27" s="154"/>
      <c r="K27" s="36"/>
      <c r="L27" s="36"/>
      <c r="M27" s="36"/>
      <c r="N27" s="153"/>
      <c r="O27" s="153"/>
      <c r="P27" s="153"/>
      <c r="Q27" s="153"/>
    </row>
    <row r="28" ht="15.75" customHeight="1">
      <c r="C28" s="149">
        <v>50.0</v>
      </c>
      <c r="D28" s="149">
        <v>50.0</v>
      </c>
      <c r="E28" s="149">
        <v>50.0</v>
      </c>
      <c r="F28" s="163">
        <v>50.0</v>
      </c>
      <c r="G28" s="164">
        <v>43853.0</v>
      </c>
    </row>
    <row r="29" ht="15.75" customHeight="1">
      <c r="C29" s="149"/>
      <c r="D29" s="149"/>
      <c r="E29" s="149"/>
      <c r="F29" s="163"/>
      <c r="G29" s="164">
        <v>43854.0</v>
      </c>
    </row>
    <row r="30" ht="15.75" customHeight="1">
      <c r="C30" s="153">
        <f t="shared" ref="C30:F30" si="2"> (1/C27) * (1/(C28/1000)) * C29</f>
        <v>0</v>
      </c>
      <c r="D30" s="153">
        <f t="shared" si="2"/>
        <v>0</v>
      </c>
      <c r="E30" s="153">
        <f t="shared" si="2"/>
        <v>0</v>
      </c>
      <c r="F30" s="153">
        <f t="shared" si="2"/>
        <v>0</v>
      </c>
      <c r="G30" s="153"/>
    </row>
    <row r="31" ht="15.75" customHeight="1"/>
    <row r="32" ht="15.75" customHeight="1"/>
    <row r="33" ht="15.75" customHeight="1"/>
    <row r="34" ht="15.75" customHeight="1">
      <c r="M34" s="165"/>
    </row>
    <row r="35" ht="15.75" customHeight="1">
      <c r="M35" s="16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4:J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3" width="10.78"/>
    <col customWidth="1" min="24" max="24" width="10.56"/>
  </cols>
  <sheetData>
    <row r="1" ht="15.75" customHeight="1">
      <c r="A1" s="169" t="s">
        <v>134</v>
      </c>
      <c r="B1" s="169" t="s">
        <v>135</v>
      </c>
      <c r="C1" s="170" t="s">
        <v>80</v>
      </c>
      <c r="D1" s="169" t="s">
        <v>94</v>
      </c>
      <c r="E1" s="169" t="s">
        <v>95</v>
      </c>
      <c r="F1" s="169" t="s">
        <v>136</v>
      </c>
      <c r="G1" s="169" t="s">
        <v>137</v>
      </c>
      <c r="H1" s="169" t="s">
        <v>138</v>
      </c>
      <c r="I1" s="169" t="s">
        <v>139</v>
      </c>
      <c r="J1" s="169" t="s">
        <v>140</v>
      </c>
      <c r="K1" s="169" t="s">
        <v>141</v>
      </c>
      <c r="L1" s="169" t="s">
        <v>142</v>
      </c>
      <c r="M1" s="169" t="s">
        <v>143</v>
      </c>
      <c r="N1" s="169" t="s">
        <v>144</v>
      </c>
      <c r="O1" s="169" t="s">
        <v>145</v>
      </c>
      <c r="P1" s="169" t="s">
        <v>146</v>
      </c>
      <c r="Q1" s="169" t="s">
        <v>147</v>
      </c>
      <c r="R1" s="169" t="s">
        <v>148</v>
      </c>
      <c r="S1" s="169" t="s">
        <v>149</v>
      </c>
      <c r="T1" s="169" t="s">
        <v>150</v>
      </c>
      <c r="U1" s="169" t="s">
        <v>151</v>
      </c>
      <c r="V1" s="169" t="s">
        <v>92</v>
      </c>
      <c r="W1" s="117" t="s">
        <v>152</v>
      </c>
      <c r="X1" s="118" t="s">
        <v>153</v>
      </c>
    </row>
    <row r="2" ht="15.75" customHeight="1">
      <c r="A2" s="171">
        <f>'Tube wts'!A2</f>
        <v>0</v>
      </c>
      <c r="B2" s="172">
        <v>43853.0</v>
      </c>
      <c r="C2" s="171" t="str">
        <f>'Tube wts'!B2</f>
        <v>NT_11_0</v>
      </c>
      <c r="D2" s="171">
        <f>'Tube wts'!C2</f>
        <v>0.9961</v>
      </c>
      <c r="E2" s="171">
        <f>'Tube wts'!D2</f>
        <v>1.024</v>
      </c>
      <c r="F2" s="174">
        <f t="shared" ref="F2:F177" si="1">E2-D2</f>
        <v>0.0279</v>
      </c>
      <c r="G2" s="174">
        <f t="shared" ref="G2:G177" si="2">F2*9000</f>
        <v>251.1</v>
      </c>
      <c r="H2" s="176"/>
      <c r="I2" s="171" t="s">
        <v>118</v>
      </c>
      <c r="J2" s="171" t="s">
        <v>118</v>
      </c>
      <c r="K2" s="171" t="s">
        <v>118</v>
      </c>
      <c r="L2" s="171" t="s">
        <v>118</v>
      </c>
      <c r="M2" s="171" t="s">
        <v>118</v>
      </c>
      <c r="N2" s="171">
        <v>50.0</v>
      </c>
      <c r="O2" s="171">
        <f t="shared" ref="O2:O177" si="3">1/(N2/1000)</f>
        <v>20</v>
      </c>
      <c r="P2" s="178">
        <f t="shared" ref="P2:P17" si="4">O2 * (1/10^-1) *H2</f>
        <v>0</v>
      </c>
      <c r="Q2" s="178"/>
      <c r="R2" s="178"/>
      <c r="S2" s="178"/>
      <c r="T2" s="178"/>
      <c r="U2" s="178"/>
      <c r="V2" s="180"/>
      <c r="W2" s="181">
        <f t="shared" ref="W2:W42" si="5">AVERAGE(P2:U2)</f>
        <v>0</v>
      </c>
      <c r="X2" s="182"/>
    </row>
    <row r="3" ht="15.75" customHeight="1">
      <c r="A3" s="143">
        <f>'Tube wts'!A3</f>
        <v>0</v>
      </c>
      <c r="B3" s="60">
        <v>43853.0</v>
      </c>
      <c r="C3" s="143" t="str">
        <f>'Tube wts'!B3</f>
        <v>NT_11_R</v>
      </c>
      <c r="D3" s="143">
        <f>'Tube wts'!C3</f>
        <v>0.9923</v>
      </c>
      <c r="E3" s="143">
        <f>'Tube wts'!D3</f>
        <v>1.0028</v>
      </c>
      <c r="F3" s="48">
        <f t="shared" si="1"/>
        <v>0.0105</v>
      </c>
      <c r="G3" s="48">
        <f t="shared" si="2"/>
        <v>94.5</v>
      </c>
      <c r="H3" s="149">
        <v>0.0</v>
      </c>
      <c r="I3" s="143" t="s">
        <v>118</v>
      </c>
      <c r="J3" s="143" t="s">
        <v>118</v>
      </c>
      <c r="K3" s="143" t="s">
        <v>118</v>
      </c>
      <c r="L3" s="143" t="s">
        <v>118</v>
      </c>
      <c r="M3" s="143" t="s">
        <v>118</v>
      </c>
      <c r="N3" s="143">
        <v>50.0</v>
      </c>
      <c r="O3" s="143">
        <f t="shared" si="3"/>
        <v>20</v>
      </c>
      <c r="P3" s="183">
        <f t="shared" si="4"/>
        <v>0</v>
      </c>
      <c r="Q3" s="183"/>
      <c r="R3" s="183"/>
      <c r="S3" s="183"/>
      <c r="T3" s="183"/>
      <c r="U3" s="183"/>
      <c r="V3" s="143"/>
      <c r="W3" s="183">
        <f t="shared" si="5"/>
        <v>0</v>
      </c>
      <c r="X3" s="143"/>
    </row>
    <row r="4" ht="15.75" customHeight="1">
      <c r="A4" s="143">
        <f>'Tube wts'!A4</f>
        <v>0</v>
      </c>
      <c r="B4" s="60">
        <v>43853.0</v>
      </c>
      <c r="C4" s="143" t="str">
        <f>'Tube wts'!B4</f>
        <v>-6_11_0</v>
      </c>
      <c r="D4" s="143">
        <f>'Tube wts'!C4</f>
        <v>0.9954</v>
      </c>
      <c r="E4" s="143">
        <f>'Tube wts'!D4</f>
        <v>1.0059</v>
      </c>
      <c r="F4" s="48">
        <f t="shared" si="1"/>
        <v>0.0105</v>
      </c>
      <c r="G4" s="48">
        <f t="shared" si="2"/>
        <v>94.5</v>
      </c>
      <c r="H4" s="149">
        <v>0.0</v>
      </c>
      <c r="I4" s="143" t="s">
        <v>118</v>
      </c>
      <c r="J4" s="143" t="s">
        <v>118</v>
      </c>
      <c r="K4" s="143" t="s">
        <v>118</v>
      </c>
      <c r="L4" s="143" t="s">
        <v>118</v>
      </c>
      <c r="M4" s="143" t="s">
        <v>118</v>
      </c>
      <c r="N4" s="143">
        <v>50.0</v>
      </c>
      <c r="O4" s="143">
        <f t="shared" si="3"/>
        <v>20</v>
      </c>
      <c r="P4" s="183">
        <f t="shared" si="4"/>
        <v>0</v>
      </c>
      <c r="Q4" s="183"/>
      <c r="R4" s="183"/>
      <c r="S4" s="183"/>
      <c r="T4" s="183"/>
      <c r="U4" s="183"/>
      <c r="V4" s="143"/>
      <c r="W4" s="183">
        <f t="shared" si="5"/>
        <v>0</v>
      </c>
      <c r="X4" s="143"/>
    </row>
    <row r="5" ht="15.75" customHeight="1">
      <c r="A5" s="143">
        <f>'Tube wts'!A5</f>
        <v>0</v>
      </c>
      <c r="B5" s="60">
        <v>43853.0</v>
      </c>
      <c r="C5" s="143" t="str">
        <f>'Tube wts'!B5</f>
        <v>-6_11_R</v>
      </c>
      <c r="D5" s="143">
        <f>'Tube wts'!C5</f>
        <v>1.0002</v>
      </c>
      <c r="E5" s="143">
        <f>'Tube wts'!D5</f>
        <v>1.0167</v>
      </c>
      <c r="F5" s="48">
        <f t="shared" si="1"/>
        <v>0.0165</v>
      </c>
      <c r="G5" s="48">
        <f t="shared" si="2"/>
        <v>148.5</v>
      </c>
      <c r="H5" s="149">
        <v>0.0</v>
      </c>
      <c r="I5" s="143" t="s">
        <v>118</v>
      </c>
      <c r="J5" s="143" t="s">
        <v>118</v>
      </c>
      <c r="K5" s="143" t="s">
        <v>118</v>
      </c>
      <c r="L5" s="143" t="s">
        <v>118</v>
      </c>
      <c r="M5" s="143" t="s">
        <v>118</v>
      </c>
      <c r="N5" s="143">
        <v>50.0</v>
      </c>
      <c r="O5" s="143">
        <f t="shared" si="3"/>
        <v>20</v>
      </c>
      <c r="P5" s="183">
        <f t="shared" si="4"/>
        <v>0</v>
      </c>
      <c r="Q5" s="183"/>
      <c r="R5" s="183"/>
      <c r="S5" s="183"/>
      <c r="T5" s="183"/>
      <c r="U5" s="183"/>
      <c r="V5" s="143"/>
      <c r="W5" s="183">
        <f t="shared" si="5"/>
        <v>0</v>
      </c>
      <c r="X5" s="143"/>
    </row>
    <row r="6" ht="15.75" customHeight="1">
      <c r="A6" s="143">
        <f>'Tube wts'!A6</f>
        <v>0</v>
      </c>
      <c r="B6" s="60">
        <v>43853.0</v>
      </c>
      <c r="C6" s="143" t="str">
        <f>'Tube wts'!B6</f>
        <v>-5_11_20</v>
      </c>
      <c r="D6" s="143">
        <f>'Tube wts'!C6</f>
        <v>1.0108</v>
      </c>
      <c r="E6" s="143">
        <f>'Tube wts'!D6</f>
        <v>1.0523</v>
      </c>
      <c r="F6" s="48">
        <f t="shared" si="1"/>
        <v>0.0415</v>
      </c>
      <c r="G6" s="48">
        <f t="shared" si="2"/>
        <v>373.5</v>
      </c>
      <c r="H6" s="149">
        <v>0.0</v>
      </c>
      <c r="I6" s="143" t="s">
        <v>118</v>
      </c>
      <c r="J6" s="143" t="s">
        <v>118</v>
      </c>
      <c r="K6" s="143" t="s">
        <v>118</v>
      </c>
      <c r="L6" s="143" t="s">
        <v>118</v>
      </c>
      <c r="M6" s="143" t="s">
        <v>118</v>
      </c>
      <c r="N6" s="143">
        <v>50.0</v>
      </c>
      <c r="O6" s="143">
        <f t="shared" si="3"/>
        <v>20</v>
      </c>
      <c r="P6" s="183">
        <f t="shared" si="4"/>
        <v>0</v>
      </c>
      <c r="Q6" s="183"/>
      <c r="R6" s="183"/>
      <c r="S6" s="183"/>
      <c r="T6" s="183"/>
      <c r="U6" s="183"/>
      <c r="V6" s="143"/>
      <c r="W6" s="183">
        <f t="shared" si="5"/>
        <v>0</v>
      </c>
      <c r="X6" s="143"/>
    </row>
    <row r="7" ht="15.75" customHeight="1">
      <c r="A7" s="143">
        <f>'Tube wts'!A7</f>
        <v>0</v>
      </c>
      <c r="B7" s="60">
        <v>43853.0</v>
      </c>
      <c r="C7" s="143" t="str">
        <f>'Tube wts'!B7</f>
        <v>-5_11_2R</v>
      </c>
      <c r="D7" s="143">
        <f>'Tube wts'!C7</f>
        <v>0.9958</v>
      </c>
      <c r="E7" s="143">
        <f>'Tube wts'!D7</f>
        <v>1.0008</v>
      </c>
      <c r="F7" s="48">
        <f t="shared" si="1"/>
        <v>0.005</v>
      </c>
      <c r="G7" s="48">
        <f t="shared" si="2"/>
        <v>45</v>
      </c>
      <c r="H7" s="149">
        <v>0.0</v>
      </c>
      <c r="I7" s="143" t="s">
        <v>118</v>
      </c>
      <c r="J7" s="143" t="s">
        <v>118</v>
      </c>
      <c r="K7" s="143" t="s">
        <v>118</v>
      </c>
      <c r="L7" s="143" t="s">
        <v>118</v>
      </c>
      <c r="M7" s="143" t="s">
        <v>118</v>
      </c>
      <c r="N7" s="143">
        <v>50.0</v>
      </c>
      <c r="O7" s="143">
        <f t="shared" si="3"/>
        <v>20</v>
      </c>
      <c r="P7" s="183">
        <f t="shared" si="4"/>
        <v>0</v>
      </c>
      <c r="Q7" s="183"/>
      <c r="R7" s="183"/>
      <c r="S7" s="183"/>
      <c r="T7" s="183"/>
      <c r="U7" s="183"/>
      <c r="V7" s="143"/>
      <c r="W7" s="183">
        <f t="shared" si="5"/>
        <v>0</v>
      </c>
      <c r="X7" s="143"/>
    </row>
    <row r="8" ht="15.75" customHeight="1">
      <c r="A8" s="143">
        <f>'Tube wts'!A8</f>
        <v>0</v>
      </c>
      <c r="B8" s="60">
        <v>43853.0</v>
      </c>
      <c r="C8" s="143" t="str">
        <f>'Tube wts'!B8</f>
        <v>-4_11_0</v>
      </c>
      <c r="D8" s="143">
        <f>'Tube wts'!C8</f>
        <v>0.997</v>
      </c>
      <c r="E8" s="143">
        <f>'Tube wts'!D8</f>
        <v>1.0126</v>
      </c>
      <c r="F8" s="48">
        <f t="shared" si="1"/>
        <v>0.0156</v>
      </c>
      <c r="G8" s="48">
        <f t="shared" si="2"/>
        <v>140.4</v>
      </c>
      <c r="H8" s="149">
        <v>0.0</v>
      </c>
      <c r="I8" s="143" t="s">
        <v>118</v>
      </c>
      <c r="J8" s="143" t="s">
        <v>118</v>
      </c>
      <c r="K8" s="143" t="s">
        <v>118</v>
      </c>
      <c r="L8" s="143" t="s">
        <v>118</v>
      </c>
      <c r="M8" s="143" t="s">
        <v>118</v>
      </c>
      <c r="N8" s="143">
        <v>50.0</v>
      </c>
      <c r="O8" s="143">
        <f t="shared" si="3"/>
        <v>20</v>
      </c>
      <c r="P8" s="183">
        <f t="shared" si="4"/>
        <v>0</v>
      </c>
      <c r="Q8" s="183"/>
      <c r="R8" s="183"/>
      <c r="S8" s="183"/>
      <c r="T8" s="183"/>
      <c r="U8" s="183"/>
      <c r="V8" s="143"/>
      <c r="W8" s="183">
        <f t="shared" si="5"/>
        <v>0</v>
      </c>
      <c r="X8" s="143"/>
    </row>
    <row r="9" ht="15.75" customHeight="1">
      <c r="A9" s="143">
        <f>'Tube wts'!A9</f>
        <v>0</v>
      </c>
      <c r="B9" s="60">
        <v>43853.0</v>
      </c>
      <c r="C9" s="143" t="str">
        <f>'Tube wts'!B9</f>
        <v>-4_11_L</v>
      </c>
      <c r="D9" s="143">
        <f>'Tube wts'!C9</f>
        <v>1.0171</v>
      </c>
      <c r="E9" s="143">
        <f>'Tube wts'!D9</f>
        <v>1.043</v>
      </c>
      <c r="F9" s="48">
        <f t="shared" si="1"/>
        <v>0.0259</v>
      </c>
      <c r="G9" s="48">
        <f t="shared" si="2"/>
        <v>233.1</v>
      </c>
      <c r="H9" s="149">
        <v>0.0</v>
      </c>
      <c r="I9" s="143" t="s">
        <v>118</v>
      </c>
      <c r="J9" s="143" t="s">
        <v>118</v>
      </c>
      <c r="K9" s="143" t="s">
        <v>118</v>
      </c>
      <c r="L9" s="143" t="s">
        <v>118</v>
      </c>
      <c r="M9" s="143" t="s">
        <v>118</v>
      </c>
      <c r="N9" s="143">
        <v>50.0</v>
      </c>
      <c r="O9" s="143">
        <f t="shared" si="3"/>
        <v>20</v>
      </c>
      <c r="P9" s="183">
        <f t="shared" si="4"/>
        <v>0</v>
      </c>
      <c r="Q9" s="183"/>
      <c r="R9" s="183"/>
      <c r="S9" s="183"/>
      <c r="T9" s="183"/>
      <c r="U9" s="183"/>
      <c r="V9" s="143"/>
      <c r="W9" s="183">
        <f t="shared" si="5"/>
        <v>0</v>
      </c>
      <c r="X9" s="143"/>
    </row>
    <row r="10" ht="15.75" customHeight="1">
      <c r="A10" s="143">
        <f>'Tube wts'!A10</f>
        <v>0</v>
      </c>
      <c r="B10" s="60">
        <v>43853.0</v>
      </c>
      <c r="C10" s="143" t="str">
        <f>'Tube wts'!B10</f>
        <v>-4_11_R</v>
      </c>
      <c r="D10" s="143">
        <f>'Tube wts'!C10</f>
        <v>0.9923</v>
      </c>
      <c r="E10" s="143">
        <f>'Tube wts'!D10</f>
        <v>1.0021</v>
      </c>
      <c r="F10" s="48">
        <f t="shared" si="1"/>
        <v>0.0098</v>
      </c>
      <c r="G10" s="48">
        <f t="shared" si="2"/>
        <v>88.2</v>
      </c>
      <c r="H10" s="149">
        <v>0.0</v>
      </c>
      <c r="I10" s="143" t="s">
        <v>118</v>
      </c>
      <c r="J10" s="143" t="s">
        <v>118</v>
      </c>
      <c r="K10" s="143" t="s">
        <v>118</v>
      </c>
      <c r="L10" s="143" t="s">
        <v>118</v>
      </c>
      <c r="M10" s="143" t="s">
        <v>118</v>
      </c>
      <c r="N10" s="143">
        <v>50.0</v>
      </c>
      <c r="O10" s="143">
        <f t="shared" si="3"/>
        <v>20</v>
      </c>
      <c r="P10" s="183">
        <f t="shared" si="4"/>
        <v>0</v>
      </c>
      <c r="Q10" s="183"/>
      <c r="R10" s="183"/>
      <c r="S10" s="183"/>
      <c r="T10" s="183"/>
      <c r="U10" s="183"/>
      <c r="V10" s="143"/>
      <c r="W10" s="183">
        <f t="shared" si="5"/>
        <v>0</v>
      </c>
      <c r="X10" s="143"/>
    </row>
    <row r="11" ht="15.75" customHeight="1">
      <c r="A11" s="143">
        <f>'Tube wts'!A11</f>
        <v>0</v>
      </c>
      <c r="B11" s="60">
        <v>43853.0</v>
      </c>
      <c r="C11" s="143" t="str">
        <f>'Tube wts'!B11</f>
        <v>-3_11_30</v>
      </c>
      <c r="D11" s="143">
        <f>'Tube wts'!C11</f>
        <v>1.0017</v>
      </c>
      <c r="E11" s="143">
        <f>'Tube wts'!D11</f>
        <v>1.0239</v>
      </c>
      <c r="F11" s="48">
        <f t="shared" si="1"/>
        <v>0.0222</v>
      </c>
      <c r="G11" s="48">
        <f t="shared" si="2"/>
        <v>199.8</v>
      </c>
      <c r="H11" s="149">
        <v>0.0</v>
      </c>
      <c r="I11" s="143" t="s">
        <v>118</v>
      </c>
      <c r="J11" s="143" t="s">
        <v>118</v>
      </c>
      <c r="K11" s="143" t="s">
        <v>118</v>
      </c>
      <c r="L11" s="143" t="s">
        <v>118</v>
      </c>
      <c r="M11" s="143" t="s">
        <v>118</v>
      </c>
      <c r="N11" s="143">
        <v>50.0</v>
      </c>
      <c r="O11" s="143">
        <f t="shared" si="3"/>
        <v>20</v>
      </c>
      <c r="P11" s="183">
        <f t="shared" si="4"/>
        <v>0</v>
      </c>
      <c r="Q11" s="183"/>
      <c r="R11" s="183"/>
      <c r="S11" s="183"/>
      <c r="T11" s="183"/>
      <c r="U11" s="183"/>
      <c r="V11" s="143"/>
      <c r="W11" s="183">
        <f t="shared" si="5"/>
        <v>0</v>
      </c>
      <c r="X11" s="143"/>
    </row>
    <row r="12" ht="15.75" customHeight="1">
      <c r="A12" s="143">
        <f>'Tube wts'!A12</f>
        <v>0</v>
      </c>
      <c r="B12" s="60">
        <v>43853.0</v>
      </c>
      <c r="C12" s="143" t="str">
        <f>'Tube wts'!B12</f>
        <v>-3_11_3L</v>
      </c>
      <c r="D12" s="143">
        <f>'Tube wts'!C12</f>
        <v>1.0169</v>
      </c>
      <c r="E12" s="143">
        <f>'Tube wts'!D12</f>
        <v>1.0358</v>
      </c>
      <c r="F12" s="48">
        <f t="shared" si="1"/>
        <v>0.0189</v>
      </c>
      <c r="G12" s="48">
        <f t="shared" si="2"/>
        <v>170.1</v>
      </c>
      <c r="H12" s="149">
        <v>0.0</v>
      </c>
      <c r="I12" s="143" t="s">
        <v>118</v>
      </c>
      <c r="J12" s="143" t="s">
        <v>118</v>
      </c>
      <c r="K12" s="143" t="s">
        <v>118</v>
      </c>
      <c r="L12" s="143" t="s">
        <v>118</v>
      </c>
      <c r="M12" s="143" t="s">
        <v>118</v>
      </c>
      <c r="N12" s="143">
        <v>50.0</v>
      </c>
      <c r="O12" s="143">
        <f t="shared" si="3"/>
        <v>20</v>
      </c>
      <c r="P12" s="183">
        <f t="shared" si="4"/>
        <v>0</v>
      </c>
      <c r="Q12" s="183"/>
      <c r="R12" s="183"/>
      <c r="S12" s="183"/>
      <c r="T12" s="183"/>
      <c r="U12" s="183"/>
      <c r="V12" s="143"/>
      <c r="W12" s="183">
        <f t="shared" si="5"/>
        <v>0</v>
      </c>
      <c r="X12" s="143"/>
    </row>
    <row r="13" ht="15.75" customHeight="1">
      <c r="A13" s="143">
        <f>'Tube wts'!A13</f>
        <v>0</v>
      </c>
      <c r="B13" s="60">
        <v>43853.0</v>
      </c>
      <c r="C13" s="143" t="str">
        <f>'Tube wts'!B13</f>
        <v>-3_11_3R</v>
      </c>
      <c r="D13" s="143">
        <f>'Tube wts'!C13</f>
        <v>1.0197</v>
      </c>
      <c r="E13" s="143">
        <f>'Tube wts'!D13</f>
        <v>1.0349</v>
      </c>
      <c r="F13" s="48">
        <f t="shared" si="1"/>
        <v>0.0152</v>
      </c>
      <c r="G13" s="48">
        <f t="shared" si="2"/>
        <v>136.8</v>
      </c>
      <c r="H13" s="149">
        <v>0.0</v>
      </c>
      <c r="I13" s="143" t="s">
        <v>118</v>
      </c>
      <c r="J13" s="143" t="s">
        <v>118</v>
      </c>
      <c r="K13" s="143" t="s">
        <v>118</v>
      </c>
      <c r="L13" s="143" t="s">
        <v>118</v>
      </c>
      <c r="M13" s="143" t="s">
        <v>118</v>
      </c>
      <c r="N13" s="143">
        <v>50.0</v>
      </c>
      <c r="O13" s="143">
        <f t="shared" si="3"/>
        <v>20</v>
      </c>
      <c r="P13" s="183">
        <f t="shared" si="4"/>
        <v>0</v>
      </c>
      <c r="Q13" s="183"/>
      <c r="R13" s="183"/>
      <c r="S13" s="183"/>
      <c r="T13" s="183"/>
      <c r="U13" s="183"/>
      <c r="V13" s="143"/>
      <c r="W13" s="183">
        <f t="shared" si="5"/>
        <v>0</v>
      </c>
      <c r="X13" s="143"/>
    </row>
    <row r="14" ht="15.75" customHeight="1">
      <c r="A14" s="143">
        <f>'Tube wts'!A14</f>
        <v>0</v>
      </c>
      <c r="B14" s="60">
        <v>43853.0</v>
      </c>
      <c r="C14" s="143" t="str">
        <f>'Tube wts'!B14</f>
        <v>-2_11_0</v>
      </c>
      <c r="D14" s="143">
        <f>'Tube wts'!C14</f>
        <v>1.0012</v>
      </c>
      <c r="E14" s="143">
        <f>'Tube wts'!D14</f>
        <v>1.026</v>
      </c>
      <c r="F14" s="48">
        <f t="shared" si="1"/>
        <v>0.0248</v>
      </c>
      <c r="G14" s="48">
        <f t="shared" si="2"/>
        <v>223.2</v>
      </c>
      <c r="H14" s="149">
        <v>0.0</v>
      </c>
      <c r="I14" s="143" t="s">
        <v>118</v>
      </c>
      <c r="J14" s="143" t="s">
        <v>118</v>
      </c>
      <c r="K14" s="143" t="s">
        <v>118</v>
      </c>
      <c r="L14" s="143" t="s">
        <v>118</v>
      </c>
      <c r="M14" s="143" t="s">
        <v>118</v>
      </c>
      <c r="N14" s="143">
        <v>50.0</v>
      </c>
      <c r="O14" s="143">
        <f t="shared" si="3"/>
        <v>20</v>
      </c>
      <c r="P14" s="183">
        <f t="shared" si="4"/>
        <v>0</v>
      </c>
      <c r="Q14" s="183"/>
      <c r="R14" s="183"/>
      <c r="S14" s="183"/>
      <c r="T14" s="183"/>
      <c r="U14" s="183"/>
      <c r="V14" s="143"/>
      <c r="W14" s="183">
        <f t="shared" si="5"/>
        <v>0</v>
      </c>
      <c r="X14" s="143"/>
    </row>
    <row r="15" ht="15.75" customHeight="1">
      <c r="A15" s="143">
        <f>'Tube wts'!A15</f>
        <v>0</v>
      </c>
      <c r="B15" s="60">
        <v>43853.0</v>
      </c>
      <c r="C15" s="143" t="str">
        <f>'Tube wts'!B15</f>
        <v>-2_11_R</v>
      </c>
      <c r="D15" s="143">
        <f>'Tube wts'!C15</f>
        <v>1.0091</v>
      </c>
      <c r="E15" s="143">
        <f>'Tube wts'!D15</f>
        <v>1.0325</v>
      </c>
      <c r="F15" s="48">
        <f t="shared" si="1"/>
        <v>0.0234</v>
      </c>
      <c r="G15" s="48">
        <f t="shared" si="2"/>
        <v>210.6</v>
      </c>
      <c r="H15" s="149">
        <v>0.0</v>
      </c>
      <c r="I15" s="143" t="s">
        <v>118</v>
      </c>
      <c r="J15" s="143" t="s">
        <v>118</v>
      </c>
      <c r="K15" s="143" t="s">
        <v>118</v>
      </c>
      <c r="L15" s="143" t="s">
        <v>118</v>
      </c>
      <c r="M15" s="143" t="s">
        <v>118</v>
      </c>
      <c r="N15" s="143">
        <v>50.0</v>
      </c>
      <c r="O15" s="143">
        <f t="shared" si="3"/>
        <v>20</v>
      </c>
      <c r="P15" s="183">
        <f t="shared" si="4"/>
        <v>0</v>
      </c>
      <c r="Q15" s="183"/>
      <c r="R15" s="183"/>
      <c r="S15" s="183"/>
      <c r="T15" s="183"/>
      <c r="U15" s="183"/>
      <c r="V15" s="143"/>
      <c r="W15" s="183">
        <f t="shared" si="5"/>
        <v>0</v>
      </c>
      <c r="X15" s="143"/>
    </row>
    <row r="16" ht="15.75" customHeight="1">
      <c r="A16" s="143">
        <f>'Tube wts'!A16</f>
        <v>0</v>
      </c>
      <c r="B16" s="60">
        <v>43853.0</v>
      </c>
      <c r="C16" s="143" t="str">
        <f>'Tube wts'!B16</f>
        <v>-1_11_10</v>
      </c>
      <c r="D16" s="143">
        <f>'Tube wts'!C16</f>
        <v>1.0036</v>
      </c>
      <c r="E16" s="143">
        <f>'Tube wts'!D16</f>
        <v>1.0196</v>
      </c>
      <c r="F16" s="48">
        <f t="shared" si="1"/>
        <v>0.016</v>
      </c>
      <c r="G16" s="48">
        <f t="shared" si="2"/>
        <v>144</v>
      </c>
      <c r="H16" s="149">
        <v>0.0</v>
      </c>
      <c r="I16" s="143" t="s">
        <v>118</v>
      </c>
      <c r="J16" s="143" t="s">
        <v>118</v>
      </c>
      <c r="K16" s="143" t="s">
        <v>118</v>
      </c>
      <c r="L16" s="143" t="s">
        <v>118</v>
      </c>
      <c r="M16" s="143" t="s">
        <v>118</v>
      </c>
      <c r="N16" s="143">
        <v>50.0</v>
      </c>
      <c r="O16" s="143">
        <f t="shared" si="3"/>
        <v>20</v>
      </c>
      <c r="P16" s="183">
        <f t="shared" si="4"/>
        <v>0</v>
      </c>
      <c r="Q16" s="183"/>
      <c r="R16" s="183"/>
      <c r="S16" s="183"/>
      <c r="T16" s="183"/>
      <c r="U16" s="183"/>
      <c r="V16" s="149"/>
      <c r="W16" s="183">
        <f t="shared" si="5"/>
        <v>0</v>
      </c>
      <c r="X16" s="143"/>
    </row>
    <row r="17" ht="15.75" customHeight="1">
      <c r="A17" s="149">
        <v>0.0</v>
      </c>
      <c r="B17" s="60">
        <v>43853.0</v>
      </c>
      <c r="C17" s="143" t="str">
        <f>'Tube wts'!B17</f>
        <v>-1_11_1R</v>
      </c>
      <c r="D17" s="143">
        <f>'Tube wts'!C17</f>
        <v>1.0101</v>
      </c>
      <c r="E17" s="143">
        <f>'Tube wts'!D17</f>
        <v>1.0326</v>
      </c>
      <c r="F17" s="48">
        <f t="shared" si="1"/>
        <v>0.0225</v>
      </c>
      <c r="G17" s="48">
        <f t="shared" si="2"/>
        <v>202.5</v>
      </c>
      <c r="H17" s="184">
        <v>0.0</v>
      </c>
      <c r="I17" s="185" t="s">
        <v>118</v>
      </c>
      <c r="J17" s="185" t="s">
        <v>118</v>
      </c>
      <c r="K17" s="185" t="s">
        <v>118</v>
      </c>
      <c r="L17" s="185" t="s">
        <v>118</v>
      </c>
      <c r="M17" s="149" t="s">
        <v>118</v>
      </c>
      <c r="N17" s="143">
        <v>50.0</v>
      </c>
      <c r="O17" s="143">
        <f t="shared" si="3"/>
        <v>20</v>
      </c>
      <c r="P17" s="183">
        <f t="shared" si="4"/>
        <v>0</v>
      </c>
      <c r="Q17" s="183"/>
      <c r="R17" s="183"/>
      <c r="S17" s="183"/>
      <c r="T17" s="183"/>
      <c r="U17" s="183"/>
      <c r="V17" s="149"/>
      <c r="W17" s="183">
        <f t="shared" si="5"/>
        <v>0</v>
      </c>
      <c r="X17" s="143"/>
    </row>
    <row r="18" ht="15.75" customHeight="1">
      <c r="A18" s="143">
        <f t="shared" ref="A18:B18" si="6">A2+1</f>
        <v>1</v>
      </c>
      <c r="B18" s="186">
        <f t="shared" si="6"/>
        <v>43854</v>
      </c>
      <c r="C18" s="143" t="str">
        <f>'Tube wts'!B18</f>
        <v>NT_11_0</v>
      </c>
      <c r="D18" s="143">
        <f>'Tube wts'!C18</f>
        <v>1.0186</v>
      </c>
      <c r="E18" s="143">
        <f>'Tube wts'!D18</f>
        <v>1.0451</v>
      </c>
      <c r="F18" s="48">
        <f t="shared" si="1"/>
        <v>0.0265</v>
      </c>
      <c r="G18" s="48">
        <f t="shared" si="2"/>
        <v>238.5</v>
      </c>
      <c r="H18" s="143" t="s">
        <v>118</v>
      </c>
      <c r="I18" s="149" t="s">
        <v>120</v>
      </c>
      <c r="J18" s="149" t="s">
        <v>120</v>
      </c>
      <c r="K18" s="149" t="s">
        <v>120</v>
      </c>
      <c r="L18" s="149">
        <v>55.0</v>
      </c>
      <c r="M18" s="149" t="s">
        <v>118</v>
      </c>
      <c r="N18" s="143">
        <v>50.0</v>
      </c>
      <c r="O18" s="143">
        <f t="shared" si="3"/>
        <v>20</v>
      </c>
      <c r="P18" s="183"/>
      <c r="Q18" s="183"/>
      <c r="R18" s="183"/>
      <c r="S18" s="183"/>
      <c r="T18" s="183">
        <f t="shared" ref="T18:T26" si="8">O18 * (1/10^-5) *L18</f>
        <v>110000000</v>
      </c>
      <c r="U18" s="183"/>
      <c r="V18" s="143"/>
      <c r="W18" s="183">
        <f t="shared" si="5"/>
        <v>110000000</v>
      </c>
      <c r="X18" s="143"/>
    </row>
    <row r="19" ht="15.75" customHeight="1">
      <c r="A19" s="143">
        <f t="shared" ref="A19:B19" si="7">A3+1</f>
        <v>1</v>
      </c>
      <c r="B19" s="186">
        <f t="shared" si="7"/>
        <v>43854</v>
      </c>
      <c r="C19" s="143" t="str">
        <f>'Tube wts'!B19</f>
        <v>NT_11_R</v>
      </c>
      <c r="D19" s="143">
        <f>'Tube wts'!C19</f>
        <v>0.9943</v>
      </c>
      <c r="E19" s="143">
        <f>'Tube wts'!D19</f>
        <v>1.0093</v>
      </c>
      <c r="F19" s="48">
        <f t="shared" si="1"/>
        <v>0.015</v>
      </c>
      <c r="G19" s="48">
        <f t="shared" si="2"/>
        <v>135</v>
      </c>
      <c r="H19" s="143" t="s">
        <v>118</v>
      </c>
      <c r="I19" s="149" t="s">
        <v>120</v>
      </c>
      <c r="J19" s="149" t="s">
        <v>120</v>
      </c>
      <c r="K19" s="149" t="s">
        <v>120</v>
      </c>
      <c r="L19" s="149">
        <v>39.0</v>
      </c>
      <c r="M19" s="149" t="s">
        <v>118</v>
      </c>
      <c r="N19" s="143">
        <v>50.0</v>
      </c>
      <c r="O19" s="143">
        <f t="shared" si="3"/>
        <v>20</v>
      </c>
      <c r="P19" s="183"/>
      <c r="Q19" s="183"/>
      <c r="R19" s="183"/>
      <c r="S19" s="183"/>
      <c r="T19" s="183">
        <f t="shared" si="8"/>
        <v>78000000</v>
      </c>
      <c r="U19" s="183"/>
      <c r="V19" s="143"/>
      <c r="W19" s="183">
        <f t="shared" si="5"/>
        <v>78000000</v>
      </c>
      <c r="X19" s="143"/>
    </row>
    <row r="20" ht="15.75" customHeight="1">
      <c r="A20" s="143">
        <f t="shared" ref="A20:B20" si="9">A4+1</f>
        <v>1</v>
      </c>
      <c r="B20" s="186">
        <f t="shared" si="9"/>
        <v>43854</v>
      </c>
      <c r="C20" s="143" t="str">
        <f>'Tube wts'!B20</f>
        <v>-6_11_0</v>
      </c>
      <c r="D20" s="143">
        <f>'Tube wts'!C20</f>
        <v>1.012</v>
      </c>
      <c r="E20" s="143">
        <f>'Tube wts'!D20</f>
        <v>1.0209</v>
      </c>
      <c r="F20" s="48">
        <f t="shared" si="1"/>
        <v>0.0089</v>
      </c>
      <c r="G20" s="48">
        <f t="shared" si="2"/>
        <v>80.1</v>
      </c>
      <c r="H20" s="143" t="s">
        <v>118</v>
      </c>
      <c r="I20" s="149" t="s">
        <v>120</v>
      </c>
      <c r="J20" s="149" t="s">
        <v>120</v>
      </c>
      <c r="K20" s="149" t="s">
        <v>120</v>
      </c>
      <c r="L20" s="149">
        <v>64.0</v>
      </c>
      <c r="M20" s="149" t="s">
        <v>118</v>
      </c>
      <c r="N20" s="143">
        <v>50.0</v>
      </c>
      <c r="O20" s="143">
        <f t="shared" si="3"/>
        <v>20</v>
      </c>
      <c r="P20" s="183"/>
      <c r="Q20" s="183"/>
      <c r="R20" s="183"/>
      <c r="S20" s="183"/>
      <c r="T20" s="183">
        <f t="shared" si="8"/>
        <v>128000000</v>
      </c>
      <c r="U20" s="183"/>
      <c r="V20" s="143"/>
      <c r="W20" s="183">
        <f t="shared" si="5"/>
        <v>128000000</v>
      </c>
      <c r="X20" s="143"/>
    </row>
    <row r="21" ht="15.75" customHeight="1">
      <c r="A21" s="143">
        <f t="shared" ref="A21:B21" si="10">A5+1</f>
        <v>1</v>
      </c>
      <c r="B21" s="186">
        <f t="shared" si="10"/>
        <v>43854</v>
      </c>
      <c r="C21" s="143" t="str">
        <f>'Tube wts'!B21</f>
        <v>-6_11_R</v>
      </c>
      <c r="D21" s="143">
        <f>'Tube wts'!C21</f>
        <v>1.0239</v>
      </c>
      <c r="E21" s="143">
        <f>'Tube wts'!D21</f>
        <v>1.0378</v>
      </c>
      <c r="F21" s="48">
        <f t="shared" si="1"/>
        <v>0.0139</v>
      </c>
      <c r="G21" s="48">
        <f t="shared" si="2"/>
        <v>125.1</v>
      </c>
      <c r="H21" s="143" t="s">
        <v>118</v>
      </c>
      <c r="I21" s="149" t="s">
        <v>120</v>
      </c>
      <c r="J21" s="149" t="s">
        <v>120</v>
      </c>
      <c r="K21" s="149" t="s">
        <v>120</v>
      </c>
      <c r="L21" s="149">
        <v>68.0</v>
      </c>
      <c r="M21" s="149" t="s">
        <v>118</v>
      </c>
      <c r="N21" s="143">
        <v>50.0</v>
      </c>
      <c r="O21" s="143">
        <f t="shared" si="3"/>
        <v>20</v>
      </c>
      <c r="P21" s="183"/>
      <c r="Q21" s="183"/>
      <c r="R21" s="183"/>
      <c r="S21" s="183"/>
      <c r="T21" s="183">
        <f t="shared" si="8"/>
        <v>136000000</v>
      </c>
      <c r="U21" s="183"/>
      <c r="V21" s="143"/>
      <c r="W21" s="183">
        <f t="shared" si="5"/>
        <v>136000000</v>
      </c>
      <c r="X21" s="143"/>
    </row>
    <row r="22" ht="15.75" customHeight="1">
      <c r="A22" s="143">
        <f t="shared" ref="A22:B22" si="11">A6+1</f>
        <v>1</v>
      </c>
      <c r="B22" s="186">
        <f t="shared" si="11"/>
        <v>43854</v>
      </c>
      <c r="C22" s="143" t="str">
        <f>'Tube wts'!B22</f>
        <v>-5_11_20</v>
      </c>
      <c r="D22" s="143">
        <f>'Tube wts'!C22</f>
        <v>1.0189</v>
      </c>
      <c r="E22" s="143">
        <f>'Tube wts'!D22</f>
        <v>1.0383</v>
      </c>
      <c r="F22" s="48">
        <f t="shared" si="1"/>
        <v>0.0194</v>
      </c>
      <c r="G22" s="48">
        <f t="shared" si="2"/>
        <v>174.6</v>
      </c>
      <c r="H22" s="143" t="s">
        <v>118</v>
      </c>
      <c r="I22" s="149" t="s">
        <v>120</v>
      </c>
      <c r="J22" s="149" t="s">
        <v>120</v>
      </c>
      <c r="K22" s="149" t="s">
        <v>120</v>
      </c>
      <c r="L22" s="149">
        <v>10.0</v>
      </c>
      <c r="M22" s="149" t="s">
        <v>118</v>
      </c>
      <c r="N22" s="143">
        <v>50.0</v>
      </c>
      <c r="O22" s="143">
        <f t="shared" si="3"/>
        <v>20</v>
      </c>
      <c r="P22" s="183"/>
      <c r="Q22" s="183"/>
      <c r="R22" s="183"/>
      <c r="S22" s="183"/>
      <c r="T22" s="183">
        <f t="shared" si="8"/>
        <v>20000000</v>
      </c>
      <c r="U22" s="183"/>
      <c r="V22" s="143"/>
      <c r="W22" s="183">
        <f t="shared" si="5"/>
        <v>20000000</v>
      </c>
      <c r="X22" s="143"/>
    </row>
    <row r="23" ht="15.75" customHeight="1">
      <c r="A23" s="143">
        <f t="shared" ref="A23:B23" si="12">A7+1</f>
        <v>1</v>
      </c>
      <c r="B23" s="186">
        <f t="shared" si="12"/>
        <v>43854</v>
      </c>
      <c r="C23" s="143" t="str">
        <f>'Tube wts'!B23</f>
        <v>-5_11_2R</v>
      </c>
      <c r="D23" s="143">
        <f>'Tube wts'!C23</f>
        <v>1.0024</v>
      </c>
      <c r="E23" s="143">
        <f>'Tube wts'!D23</f>
        <v>1.0272</v>
      </c>
      <c r="F23" s="48">
        <f t="shared" si="1"/>
        <v>0.0248</v>
      </c>
      <c r="G23" s="48">
        <f t="shared" si="2"/>
        <v>223.2</v>
      </c>
      <c r="H23" s="143" t="s">
        <v>118</v>
      </c>
      <c r="I23" s="149" t="s">
        <v>120</v>
      </c>
      <c r="J23" s="149" t="s">
        <v>120</v>
      </c>
      <c r="K23" s="149" t="s">
        <v>120</v>
      </c>
      <c r="L23" s="149">
        <v>22.0</v>
      </c>
      <c r="M23" s="149" t="s">
        <v>118</v>
      </c>
      <c r="N23" s="143">
        <v>50.0</v>
      </c>
      <c r="O23" s="143">
        <f t="shared" si="3"/>
        <v>20</v>
      </c>
      <c r="P23" s="183"/>
      <c r="Q23" s="183"/>
      <c r="R23" s="183"/>
      <c r="S23" s="183"/>
      <c r="T23" s="183">
        <f t="shared" si="8"/>
        <v>44000000</v>
      </c>
      <c r="U23" s="183"/>
      <c r="V23" s="143"/>
      <c r="W23" s="183">
        <f t="shared" si="5"/>
        <v>44000000</v>
      </c>
      <c r="X23" s="143"/>
    </row>
    <row r="24" ht="15.75" customHeight="1">
      <c r="A24" s="143">
        <f t="shared" ref="A24:B24" si="13">A8+1</f>
        <v>1</v>
      </c>
      <c r="B24" s="186">
        <f t="shared" si="13"/>
        <v>43854</v>
      </c>
      <c r="C24" s="143" t="str">
        <f>'Tube wts'!B24</f>
        <v>-4_11_0</v>
      </c>
      <c r="D24" s="143">
        <f>'Tube wts'!C24</f>
        <v>1.0113</v>
      </c>
      <c r="E24" s="143">
        <f>'Tube wts'!D24</f>
        <v>1.0274</v>
      </c>
      <c r="F24" s="48">
        <f t="shared" si="1"/>
        <v>0.0161</v>
      </c>
      <c r="G24" s="48">
        <f t="shared" si="2"/>
        <v>144.9</v>
      </c>
      <c r="H24" s="143" t="s">
        <v>118</v>
      </c>
      <c r="I24" s="149" t="s">
        <v>120</v>
      </c>
      <c r="J24" s="149" t="s">
        <v>120</v>
      </c>
      <c r="K24" s="149" t="s">
        <v>120</v>
      </c>
      <c r="L24" s="149">
        <v>17.0</v>
      </c>
      <c r="M24" s="149" t="s">
        <v>118</v>
      </c>
      <c r="N24" s="143">
        <v>50.0</v>
      </c>
      <c r="O24" s="143">
        <f t="shared" si="3"/>
        <v>20</v>
      </c>
      <c r="P24" s="183"/>
      <c r="Q24" s="183"/>
      <c r="R24" s="183"/>
      <c r="S24" s="183"/>
      <c r="T24" s="183">
        <f t="shared" si="8"/>
        <v>34000000</v>
      </c>
      <c r="U24" s="183"/>
      <c r="V24" s="143"/>
      <c r="W24" s="183">
        <f t="shared" si="5"/>
        <v>34000000</v>
      </c>
      <c r="X24" s="143"/>
    </row>
    <row r="25" ht="15.75" customHeight="1">
      <c r="A25" s="143">
        <f t="shared" ref="A25:B25" si="14">A9+1</f>
        <v>1</v>
      </c>
      <c r="B25" s="186">
        <f t="shared" si="14"/>
        <v>43854</v>
      </c>
      <c r="C25" s="143" t="str">
        <f>'Tube wts'!B25</f>
        <v>-4_11_L</v>
      </c>
      <c r="D25" s="143">
        <f>'Tube wts'!C25</f>
        <v>1.0115</v>
      </c>
      <c r="E25" s="143">
        <f>'Tube wts'!D25</f>
        <v>1.019</v>
      </c>
      <c r="F25" s="48">
        <f t="shared" si="1"/>
        <v>0.0075</v>
      </c>
      <c r="G25" s="48">
        <f t="shared" si="2"/>
        <v>67.5</v>
      </c>
      <c r="H25" s="143" t="s">
        <v>118</v>
      </c>
      <c r="I25" s="149" t="s">
        <v>120</v>
      </c>
      <c r="J25" s="149" t="s">
        <v>120</v>
      </c>
      <c r="K25" s="149" t="s">
        <v>120</v>
      </c>
      <c r="L25" s="149">
        <v>27.0</v>
      </c>
      <c r="M25" s="149" t="s">
        <v>118</v>
      </c>
      <c r="N25" s="143">
        <v>50.0</v>
      </c>
      <c r="O25" s="143">
        <f t="shared" si="3"/>
        <v>20</v>
      </c>
      <c r="P25" s="183"/>
      <c r="Q25" s="183"/>
      <c r="R25" s="183"/>
      <c r="S25" s="183"/>
      <c r="T25" s="183">
        <f t="shared" si="8"/>
        <v>54000000</v>
      </c>
      <c r="U25" s="183"/>
      <c r="V25" s="143"/>
      <c r="W25" s="183">
        <f t="shared" si="5"/>
        <v>54000000</v>
      </c>
      <c r="X25" s="143"/>
    </row>
    <row r="26" ht="15.75" customHeight="1">
      <c r="A26" s="143">
        <f t="shared" ref="A26:B26" si="15">A10+1</f>
        <v>1</v>
      </c>
      <c r="B26" s="186">
        <f t="shared" si="15"/>
        <v>43854</v>
      </c>
      <c r="C26" s="143" t="str">
        <f>'Tube wts'!B26</f>
        <v>-4_11_R</v>
      </c>
      <c r="D26" s="143">
        <f>'Tube wts'!C26</f>
        <v>1.0177</v>
      </c>
      <c r="E26" s="143">
        <f>'Tube wts'!D26</f>
        <v>1.027</v>
      </c>
      <c r="F26" s="48">
        <f t="shared" si="1"/>
        <v>0.0093</v>
      </c>
      <c r="G26" s="48">
        <f t="shared" si="2"/>
        <v>83.7</v>
      </c>
      <c r="H26" s="143" t="s">
        <v>118</v>
      </c>
      <c r="I26" s="149" t="s">
        <v>120</v>
      </c>
      <c r="J26" s="149" t="s">
        <v>120</v>
      </c>
      <c r="K26" s="149" t="s">
        <v>120</v>
      </c>
      <c r="L26" s="149">
        <v>24.0</v>
      </c>
      <c r="M26" s="149" t="s">
        <v>118</v>
      </c>
      <c r="N26" s="143">
        <v>50.0</v>
      </c>
      <c r="O26" s="143">
        <f t="shared" si="3"/>
        <v>20</v>
      </c>
      <c r="P26" s="183"/>
      <c r="Q26" s="183"/>
      <c r="R26" s="183"/>
      <c r="S26" s="183"/>
      <c r="T26" s="183">
        <f t="shared" si="8"/>
        <v>48000000</v>
      </c>
      <c r="U26" s="183"/>
      <c r="V26" s="143"/>
      <c r="W26" s="183">
        <f t="shared" si="5"/>
        <v>48000000</v>
      </c>
      <c r="X26" s="143"/>
    </row>
    <row r="27" ht="15.75" customHeight="1">
      <c r="A27" s="143">
        <f t="shared" ref="A27:B27" si="16">A11+1</f>
        <v>1</v>
      </c>
      <c r="B27" s="186">
        <f t="shared" si="16"/>
        <v>43854</v>
      </c>
      <c r="C27" s="143" t="str">
        <f>'Tube wts'!B27</f>
        <v>-3_11_30</v>
      </c>
      <c r="D27" s="143">
        <f>'Tube wts'!C27</f>
        <v>1.0182</v>
      </c>
      <c r="E27" s="143">
        <f>'Tube wts'!D27</f>
        <v>1.0342</v>
      </c>
      <c r="F27" s="48">
        <f t="shared" si="1"/>
        <v>0.016</v>
      </c>
      <c r="G27" s="48">
        <f t="shared" si="2"/>
        <v>144</v>
      </c>
      <c r="H27" s="143" t="s">
        <v>118</v>
      </c>
      <c r="I27" s="149">
        <v>16.0</v>
      </c>
      <c r="J27" s="149">
        <v>3.0</v>
      </c>
      <c r="K27" s="149">
        <v>0.0</v>
      </c>
      <c r="L27" s="149">
        <v>0.0</v>
      </c>
      <c r="M27" s="149" t="s">
        <v>118</v>
      </c>
      <c r="N27" s="143">
        <v>50.0</v>
      </c>
      <c r="O27" s="143">
        <f t="shared" si="3"/>
        <v>20</v>
      </c>
      <c r="P27" s="183"/>
      <c r="Q27" s="183">
        <f>O27 * (1/10^-2) *I27</f>
        <v>32000</v>
      </c>
      <c r="R27" s="183">
        <f>O27 * (1/10^-3) *J27</f>
        <v>60000</v>
      </c>
      <c r="S27" s="183"/>
      <c r="T27" s="183"/>
      <c r="U27" s="183"/>
      <c r="V27" s="143"/>
      <c r="W27" s="183">
        <f t="shared" si="5"/>
        <v>46000</v>
      </c>
      <c r="X27" s="143"/>
    </row>
    <row r="28" ht="15.75" customHeight="1">
      <c r="A28" s="143">
        <f t="shared" ref="A28:B28" si="17">A12+1</f>
        <v>1</v>
      </c>
      <c r="B28" s="186">
        <f t="shared" si="17"/>
        <v>43854</v>
      </c>
      <c r="C28" s="143" t="str">
        <f>'Tube wts'!B28</f>
        <v>-3_11_3L</v>
      </c>
      <c r="D28" s="143">
        <f>'Tube wts'!C28</f>
        <v>0.9986</v>
      </c>
      <c r="E28" s="143">
        <f>'Tube wts'!D28</f>
        <v>1.0233</v>
      </c>
      <c r="F28" s="48">
        <f t="shared" si="1"/>
        <v>0.0247</v>
      </c>
      <c r="G28" s="48">
        <f t="shared" si="2"/>
        <v>222.3</v>
      </c>
      <c r="H28" s="149">
        <v>5.0</v>
      </c>
      <c r="I28" s="149">
        <v>0.0</v>
      </c>
      <c r="J28" s="149">
        <v>0.0</v>
      </c>
      <c r="K28" s="149">
        <v>0.0</v>
      </c>
      <c r="L28" s="149">
        <v>0.0</v>
      </c>
      <c r="M28" s="149" t="s">
        <v>118</v>
      </c>
      <c r="N28" s="143">
        <v>50.0</v>
      </c>
      <c r="O28" s="143">
        <f t="shared" si="3"/>
        <v>20</v>
      </c>
      <c r="P28" s="183">
        <f>O28 * (1/10^-1) *H28</f>
        <v>1000</v>
      </c>
      <c r="Q28" s="183"/>
      <c r="R28" s="183"/>
      <c r="S28" s="183"/>
      <c r="T28" s="183"/>
      <c r="U28" s="183"/>
      <c r="V28" s="143"/>
      <c r="W28" s="183">
        <f t="shared" si="5"/>
        <v>1000</v>
      </c>
      <c r="X28" s="143"/>
    </row>
    <row r="29" ht="15.75" customHeight="1">
      <c r="A29" s="143">
        <f t="shared" ref="A29:B29" si="18">A13+1</f>
        <v>1</v>
      </c>
      <c r="B29" s="186">
        <f t="shared" si="18"/>
        <v>43854</v>
      </c>
      <c r="C29" s="143" t="str">
        <f>'Tube wts'!B29</f>
        <v>-3_11_3R</v>
      </c>
      <c r="D29" s="143">
        <f>'Tube wts'!C29</f>
        <v>0.9923</v>
      </c>
      <c r="E29" s="143">
        <f>'Tube wts'!D29</f>
        <v>1.0093</v>
      </c>
      <c r="F29" s="48">
        <f t="shared" si="1"/>
        <v>0.017</v>
      </c>
      <c r="G29" s="48">
        <f t="shared" si="2"/>
        <v>153</v>
      </c>
      <c r="H29" s="143" t="s">
        <v>118</v>
      </c>
      <c r="I29" s="149">
        <v>3.0</v>
      </c>
      <c r="J29" s="149">
        <v>1.0</v>
      </c>
      <c r="K29" s="149">
        <v>0.0</v>
      </c>
      <c r="L29" s="149">
        <v>0.0</v>
      </c>
      <c r="M29" s="149" t="s">
        <v>118</v>
      </c>
      <c r="N29" s="143">
        <v>50.0</v>
      </c>
      <c r="O29" s="143">
        <f t="shared" si="3"/>
        <v>20</v>
      </c>
      <c r="P29" s="183"/>
      <c r="Q29" s="183">
        <f t="shared" ref="Q29:Q30" si="20">O29 * (1/10^-2) *I29</f>
        <v>6000</v>
      </c>
      <c r="R29" s="183">
        <f t="shared" ref="R29:R30" si="21">O29 * (1/10^-3) *J29</f>
        <v>20000</v>
      </c>
      <c r="S29" s="183"/>
      <c r="T29" s="183"/>
      <c r="U29" s="183"/>
      <c r="V29" s="143"/>
      <c r="W29" s="183">
        <f t="shared" si="5"/>
        <v>13000</v>
      </c>
      <c r="X29" s="143"/>
    </row>
    <row r="30" ht="15.75" customHeight="1">
      <c r="A30" s="143">
        <f t="shared" ref="A30:B30" si="19">A14+1</f>
        <v>1</v>
      </c>
      <c r="B30" s="186">
        <f t="shared" si="19"/>
        <v>43854</v>
      </c>
      <c r="C30" s="143" t="str">
        <f>'Tube wts'!B30</f>
        <v>-2_11_0</v>
      </c>
      <c r="D30" s="143">
        <f>'Tube wts'!C30</f>
        <v>1.0108</v>
      </c>
      <c r="E30" s="143">
        <f>'Tube wts'!D30</f>
        <v>1.025</v>
      </c>
      <c r="F30" s="48">
        <f t="shared" si="1"/>
        <v>0.0142</v>
      </c>
      <c r="G30" s="48">
        <f t="shared" si="2"/>
        <v>127.8</v>
      </c>
      <c r="H30" s="143" t="s">
        <v>118</v>
      </c>
      <c r="I30" s="149">
        <v>7.0</v>
      </c>
      <c r="J30" s="149">
        <v>3.0</v>
      </c>
      <c r="K30" s="149">
        <v>0.0</v>
      </c>
      <c r="L30" s="149">
        <v>0.0</v>
      </c>
      <c r="M30" s="149" t="s">
        <v>118</v>
      </c>
      <c r="N30" s="143">
        <v>50.0</v>
      </c>
      <c r="O30" s="143">
        <f t="shared" si="3"/>
        <v>20</v>
      </c>
      <c r="P30" s="183"/>
      <c r="Q30" s="183">
        <f t="shared" si="20"/>
        <v>14000</v>
      </c>
      <c r="R30" s="183">
        <f t="shared" si="21"/>
        <v>60000</v>
      </c>
      <c r="S30" s="183"/>
      <c r="T30" s="183"/>
      <c r="U30" s="183"/>
      <c r="V30" s="143"/>
      <c r="W30" s="183">
        <f t="shared" si="5"/>
        <v>37000</v>
      </c>
      <c r="X30" s="143"/>
    </row>
    <row r="31" ht="15.75" customHeight="1">
      <c r="A31" s="143">
        <f t="shared" ref="A31:B31" si="22">A15+1</f>
        <v>1</v>
      </c>
      <c r="B31" s="186">
        <f t="shared" si="22"/>
        <v>43854</v>
      </c>
      <c r="C31" s="143" t="str">
        <f>'Tube wts'!B31</f>
        <v>-2_11_R</v>
      </c>
      <c r="D31" s="143">
        <f>'Tube wts'!C31</f>
        <v>1.0048</v>
      </c>
      <c r="E31" s="143">
        <f>'Tube wts'!D31</f>
        <v>1.0284</v>
      </c>
      <c r="F31" s="48">
        <f t="shared" si="1"/>
        <v>0.0236</v>
      </c>
      <c r="G31" s="48">
        <f t="shared" si="2"/>
        <v>212.4</v>
      </c>
      <c r="H31" s="143" t="s">
        <v>118</v>
      </c>
      <c r="I31" s="149" t="s">
        <v>120</v>
      </c>
      <c r="J31" s="149" t="s">
        <v>120</v>
      </c>
      <c r="K31" s="149" t="s">
        <v>120</v>
      </c>
      <c r="L31" s="50">
        <v>10.0</v>
      </c>
      <c r="M31" s="149" t="s">
        <v>118</v>
      </c>
      <c r="N31" s="143">
        <v>50.0</v>
      </c>
      <c r="O31" s="143">
        <f t="shared" si="3"/>
        <v>20</v>
      </c>
      <c r="P31" s="183"/>
      <c r="Q31" s="48"/>
      <c r="R31" s="48"/>
      <c r="S31" s="48"/>
      <c r="T31" s="183">
        <f t="shared" ref="T31:T42" si="24">O31 * (1/10^-5) *L31</f>
        <v>20000000</v>
      </c>
      <c r="U31" s="48"/>
      <c r="V31" s="48"/>
      <c r="W31" s="183">
        <f t="shared" si="5"/>
        <v>20000000</v>
      </c>
      <c r="X31" s="143"/>
    </row>
    <row r="32" ht="15.75" customHeight="1">
      <c r="A32" s="143">
        <f t="shared" ref="A32:B32" si="23">A16+1</f>
        <v>1</v>
      </c>
      <c r="B32" s="186">
        <f t="shared" si="23"/>
        <v>43854</v>
      </c>
      <c r="C32" s="143" t="str">
        <f>'Tube wts'!B32</f>
        <v>-1_11_10</v>
      </c>
      <c r="D32" s="143">
        <f>'Tube wts'!C32</f>
        <v>0.9879</v>
      </c>
      <c r="E32" s="143">
        <f>'Tube wts'!D32</f>
        <v>0.9991</v>
      </c>
      <c r="F32" s="48">
        <f t="shared" si="1"/>
        <v>0.0112</v>
      </c>
      <c r="G32" s="48">
        <f t="shared" si="2"/>
        <v>100.8</v>
      </c>
      <c r="H32" s="185" t="s">
        <v>118</v>
      </c>
      <c r="I32" s="149" t="s">
        <v>120</v>
      </c>
      <c r="J32" s="149" t="s">
        <v>120</v>
      </c>
      <c r="K32" s="149" t="s">
        <v>120</v>
      </c>
      <c r="L32" s="149">
        <v>25.0</v>
      </c>
      <c r="M32" s="149" t="s">
        <v>118</v>
      </c>
      <c r="N32" s="143">
        <v>50.0</v>
      </c>
      <c r="O32" s="143">
        <f t="shared" si="3"/>
        <v>20</v>
      </c>
      <c r="P32" s="183"/>
      <c r="Q32" s="183"/>
      <c r="R32" s="183"/>
      <c r="S32" s="183"/>
      <c r="T32" s="183">
        <f t="shared" si="24"/>
        <v>50000000</v>
      </c>
      <c r="U32" s="183"/>
      <c r="V32" s="143"/>
      <c r="W32" s="183">
        <f t="shared" si="5"/>
        <v>50000000</v>
      </c>
      <c r="X32" s="143"/>
    </row>
    <row r="33" ht="15.75" customHeight="1">
      <c r="A33" s="143">
        <f t="shared" ref="A33:B33" si="25">A17+1</f>
        <v>1</v>
      </c>
      <c r="B33" s="186">
        <f t="shared" si="25"/>
        <v>43854</v>
      </c>
      <c r="C33" s="143" t="str">
        <f>'Tube wts'!B33</f>
        <v>-1_11_1R</v>
      </c>
      <c r="D33" s="143">
        <f>'Tube wts'!C33</f>
        <v>1.0027</v>
      </c>
      <c r="E33" s="143">
        <f>'Tube wts'!D33</f>
        <v>1.0223</v>
      </c>
      <c r="F33" s="48">
        <f t="shared" si="1"/>
        <v>0.0196</v>
      </c>
      <c r="G33" s="48">
        <f t="shared" si="2"/>
        <v>176.4</v>
      </c>
      <c r="H33" s="143" t="s">
        <v>118</v>
      </c>
      <c r="I33" s="149" t="s">
        <v>120</v>
      </c>
      <c r="J33" s="149" t="s">
        <v>120</v>
      </c>
      <c r="K33" s="149" t="s">
        <v>120</v>
      </c>
      <c r="L33" s="149">
        <v>13.0</v>
      </c>
      <c r="M33" s="149" t="s">
        <v>118</v>
      </c>
      <c r="N33" s="143">
        <v>50.0</v>
      </c>
      <c r="O33" s="143">
        <f t="shared" si="3"/>
        <v>20</v>
      </c>
      <c r="P33" s="183"/>
      <c r="Q33" s="183"/>
      <c r="R33" s="183"/>
      <c r="S33" s="183"/>
      <c r="T33" s="183">
        <f t="shared" si="24"/>
        <v>26000000</v>
      </c>
      <c r="U33" s="183"/>
      <c r="V33" s="143"/>
      <c r="W33" s="183">
        <f t="shared" si="5"/>
        <v>26000000</v>
      </c>
      <c r="X33" s="143"/>
    </row>
    <row r="34" ht="15.75" customHeight="1">
      <c r="A34" s="143">
        <f t="shared" ref="A34:B34" si="26">A18+1</f>
        <v>2</v>
      </c>
      <c r="B34" s="186">
        <f t="shared" si="26"/>
        <v>43855</v>
      </c>
      <c r="C34" s="143" t="str">
        <f>'Tube wts'!B34</f>
        <v>NT_11_0</v>
      </c>
      <c r="D34" s="143">
        <f>'Tube wts'!C34</f>
        <v>1.0016</v>
      </c>
      <c r="E34" s="143">
        <f>'Tube wts'!D34</f>
        <v>1.0206</v>
      </c>
      <c r="F34" s="48">
        <f t="shared" si="1"/>
        <v>0.019</v>
      </c>
      <c r="G34" s="48">
        <f t="shared" si="2"/>
        <v>171</v>
      </c>
      <c r="H34" s="143" t="s">
        <v>118</v>
      </c>
      <c r="I34" s="143" t="s">
        <v>118</v>
      </c>
      <c r="J34" s="149" t="s">
        <v>120</v>
      </c>
      <c r="K34" s="149" t="s">
        <v>120</v>
      </c>
      <c r="L34" s="149">
        <v>17.0</v>
      </c>
      <c r="M34" s="149" t="s">
        <v>118</v>
      </c>
      <c r="N34" s="143">
        <v>50.0</v>
      </c>
      <c r="O34" s="143">
        <f t="shared" si="3"/>
        <v>20</v>
      </c>
      <c r="P34" s="183"/>
      <c r="Q34" s="183"/>
      <c r="R34" s="183"/>
      <c r="S34" s="183"/>
      <c r="T34" s="183">
        <f t="shared" si="24"/>
        <v>34000000</v>
      </c>
      <c r="U34" s="183"/>
      <c r="V34" s="143"/>
      <c r="W34" s="183">
        <f t="shared" si="5"/>
        <v>34000000</v>
      </c>
      <c r="X34" s="143"/>
    </row>
    <row r="35" ht="15.75" customHeight="1">
      <c r="A35" s="143">
        <f t="shared" ref="A35:B35" si="27">A19+1</f>
        <v>2</v>
      </c>
      <c r="B35" s="186">
        <f t="shared" si="27"/>
        <v>43855</v>
      </c>
      <c r="C35" s="143" t="str">
        <f>'Tube wts'!B35</f>
        <v>NT_11_R</v>
      </c>
      <c r="D35" s="143">
        <f>'Tube wts'!C35</f>
        <v>1.0015</v>
      </c>
      <c r="E35" s="143">
        <f>'Tube wts'!D35</f>
        <v>1.0338</v>
      </c>
      <c r="F35" s="48">
        <f t="shared" si="1"/>
        <v>0.0323</v>
      </c>
      <c r="G35" s="48">
        <f t="shared" si="2"/>
        <v>290.7</v>
      </c>
      <c r="H35" s="143" t="s">
        <v>118</v>
      </c>
      <c r="I35" s="143" t="s">
        <v>118</v>
      </c>
      <c r="J35" s="149" t="s">
        <v>120</v>
      </c>
      <c r="K35" s="149">
        <v>45.0</v>
      </c>
      <c r="L35" s="149">
        <v>8.0</v>
      </c>
      <c r="M35" s="149" t="s">
        <v>118</v>
      </c>
      <c r="N35" s="143">
        <v>50.0</v>
      </c>
      <c r="O35" s="143">
        <f t="shared" si="3"/>
        <v>20</v>
      </c>
      <c r="P35" s="183"/>
      <c r="Q35" s="183"/>
      <c r="R35" s="183"/>
      <c r="S35" s="183">
        <f>O35 * (1/10^-4) *K35</f>
        <v>9000000</v>
      </c>
      <c r="T35" s="183">
        <f t="shared" si="24"/>
        <v>16000000</v>
      </c>
      <c r="U35" s="183"/>
      <c r="V35" s="143"/>
      <c r="W35" s="183">
        <f t="shared" si="5"/>
        <v>12500000</v>
      </c>
      <c r="X35" s="143"/>
    </row>
    <row r="36" ht="15.75" customHeight="1">
      <c r="A36" s="143">
        <f t="shared" ref="A36:B36" si="28">A20+1</f>
        <v>2</v>
      </c>
      <c r="B36" s="186">
        <f t="shared" si="28"/>
        <v>43855</v>
      </c>
      <c r="C36" s="143" t="str">
        <f>'Tube wts'!B36</f>
        <v>-6_11_0</v>
      </c>
      <c r="D36" s="143">
        <f>'Tube wts'!C36</f>
        <v>1.0106</v>
      </c>
      <c r="E36" s="143">
        <f>'Tube wts'!D36</f>
        <v>1.0342</v>
      </c>
      <c r="F36" s="48">
        <f t="shared" si="1"/>
        <v>0.0236</v>
      </c>
      <c r="G36" s="48">
        <f t="shared" si="2"/>
        <v>212.4</v>
      </c>
      <c r="H36" s="143" t="s">
        <v>118</v>
      </c>
      <c r="I36" s="143" t="s">
        <v>118</v>
      </c>
      <c r="J36" s="149" t="s">
        <v>120</v>
      </c>
      <c r="K36" s="149" t="s">
        <v>120</v>
      </c>
      <c r="L36" s="149">
        <v>91.0</v>
      </c>
      <c r="M36" s="149" t="s">
        <v>118</v>
      </c>
      <c r="N36" s="143">
        <v>50.0</v>
      </c>
      <c r="O36" s="143">
        <f t="shared" si="3"/>
        <v>20</v>
      </c>
      <c r="P36" s="183"/>
      <c r="Q36" s="183"/>
      <c r="R36" s="183"/>
      <c r="S36" s="183"/>
      <c r="T36" s="183">
        <f t="shared" si="24"/>
        <v>182000000</v>
      </c>
      <c r="U36" s="183"/>
      <c r="V36" s="143"/>
      <c r="W36" s="183">
        <f t="shared" si="5"/>
        <v>182000000</v>
      </c>
      <c r="X36" s="143"/>
    </row>
    <row r="37" ht="15.75" customHeight="1">
      <c r="A37" s="143">
        <f t="shared" ref="A37:B37" si="29">A21+1</f>
        <v>2</v>
      </c>
      <c r="B37" s="186">
        <f t="shared" si="29"/>
        <v>43855</v>
      </c>
      <c r="C37" s="143" t="str">
        <f>'Tube wts'!B37</f>
        <v>-6_11_R</v>
      </c>
      <c r="D37" s="143">
        <f>'Tube wts'!C37</f>
        <v>0.9906</v>
      </c>
      <c r="E37" s="143">
        <f>'Tube wts'!D37</f>
        <v>1.0221</v>
      </c>
      <c r="F37" s="48">
        <f t="shared" si="1"/>
        <v>0.0315</v>
      </c>
      <c r="G37" s="48">
        <f t="shared" si="2"/>
        <v>283.5</v>
      </c>
      <c r="H37" s="143" t="s">
        <v>118</v>
      </c>
      <c r="I37" s="143" t="s">
        <v>118</v>
      </c>
      <c r="J37" s="149" t="s">
        <v>120</v>
      </c>
      <c r="K37" s="149" t="s">
        <v>120</v>
      </c>
      <c r="L37" s="149">
        <v>87.0</v>
      </c>
      <c r="M37" s="149" t="s">
        <v>118</v>
      </c>
      <c r="N37" s="143">
        <v>50.0</v>
      </c>
      <c r="O37" s="143">
        <f t="shared" si="3"/>
        <v>20</v>
      </c>
      <c r="P37" s="183"/>
      <c r="Q37" s="183"/>
      <c r="R37" s="183"/>
      <c r="S37" s="183"/>
      <c r="T37" s="183">
        <f t="shared" si="24"/>
        <v>174000000</v>
      </c>
      <c r="U37" s="183"/>
      <c r="V37" s="143"/>
      <c r="W37" s="183">
        <f t="shared" si="5"/>
        <v>174000000</v>
      </c>
      <c r="X37" s="143"/>
    </row>
    <row r="38" ht="15.75" customHeight="1">
      <c r="A38" s="143">
        <f t="shared" ref="A38:B38" si="30">A22+1</f>
        <v>2</v>
      </c>
      <c r="B38" s="186">
        <f t="shared" si="30"/>
        <v>43855</v>
      </c>
      <c r="C38" s="143" t="str">
        <f>'Tube wts'!B38</f>
        <v>-5_11_20</v>
      </c>
      <c r="D38" s="143">
        <f>'Tube wts'!C38</f>
        <v>0.993</v>
      </c>
      <c r="E38" s="143">
        <f>'Tube wts'!D38</f>
        <v>1.0148</v>
      </c>
      <c r="F38" s="48">
        <f t="shared" si="1"/>
        <v>0.0218</v>
      </c>
      <c r="G38" s="48">
        <f t="shared" si="2"/>
        <v>196.2</v>
      </c>
      <c r="H38" s="143" t="s">
        <v>118</v>
      </c>
      <c r="I38" s="143" t="s">
        <v>118</v>
      </c>
      <c r="J38" s="149" t="s">
        <v>120</v>
      </c>
      <c r="K38" s="149">
        <v>11.0</v>
      </c>
      <c r="L38" s="149">
        <v>3.0</v>
      </c>
      <c r="M38" s="149" t="s">
        <v>118</v>
      </c>
      <c r="N38" s="143">
        <v>50.0</v>
      </c>
      <c r="O38" s="143">
        <f t="shared" si="3"/>
        <v>20</v>
      </c>
      <c r="P38" s="183"/>
      <c r="Q38" s="183"/>
      <c r="R38" s="183"/>
      <c r="S38" s="183">
        <f t="shared" ref="S38:S40" si="32">O38 * (1/10^-4) *K38</f>
        <v>2200000</v>
      </c>
      <c r="T38" s="183">
        <f t="shared" si="24"/>
        <v>6000000</v>
      </c>
      <c r="U38" s="183"/>
      <c r="V38" s="143"/>
      <c r="W38" s="183">
        <f t="shared" si="5"/>
        <v>4100000</v>
      </c>
      <c r="X38" s="143"/>
    </row>
    <row r="39" ht="15.75" customHeight="1">
      <c r="A39" s="143">
        <f t="shared" ref="A39:B39" si="31">A23+1</f>
        <v>2</v>
      </c>
      <c r="B39" s="186">
        <f t="shared" si="31"/>
        <v>43855</v>
      </c>
      <c r="C39" s="143" t="str">
        <f>'Tube wts'!B39</f>
        <v>-5_11_2R</v>
      </c>
      <c r="D39" s="143">
        <f>'Tube wts'!C39</f>
        <v>1.0092</v>
      </c>
      <c r="E39" s="143">
        <f>'Tube wts'!D39</f>
        <v>1.0348</v>
      </c>
      <c r="F39" s="48">
        <f t="shared" si="1"/>
        <v>0.0256</v>
      </c>
      <c r="G39" s="48">
        <f t="shared" si="2"/>
        <v>230.4</v>
      </c>
      <c r="H39" s="143" t="s">
        <v>118</v>
      </c>
      <c r="I39" s="143" t="s">
        <v>118</v>
      </c>
      <c r="J39" s="149" t="s">
        <v>120</v>
      </c>
      <c r="K39" s="149">
        <v>69.0</v>
      </c>
      <c r="L39" s="149">
        <v>8.0</v>
      </c>
      <c r="M39" s="149" t="s">
        <v>118</v>
      </c>
      <c r="N39" s="143">
        <v>50.0</v>
      </c>
      <c r="O39" s="143">
        <f t="shared" si="3"/>
        <v>20</v>
      </c>
      <c r="P39" s="183"/>
      <c r="Q39" s="183"/>
      <c r="R39" s="183"/>
      <c r="S39" s="183">
        <f t="shared" si="32"/>
        <v>13800000</v>
      </c>
      <c r="T39" s="183">
        <f t="shared" si="24"/>
        <v>16000000</v>
      </c>
      <c r="U39" s="183"/>
      <c r="V39" s="143"/>
      <c r="W39" s="183">
        <f t="shared" si="5"/>
        <v>14900000</v>
      </c>
      <c r="X39" s="143"/>
    </row>
    <row r="40" ht="15.75" customHeight="1">
      <c r="A40" s="143">
        <f t="shared" ref="A40:B40" si="33">A24+1</f>
        <v>2</v>
      </c>
      <c r="B40" s="186">
        <f t="shared" si="33"/>
        <v>43855</v>
      </c>
      <c r="C40" s="143" t="str">
        <f>'Tube wts'!B40</f>
        <v>-4_11_0</v>
      </c>
      <c r="D40" s="143">
        <f>'Tube wts'!C40</f>
        <v>1.0014</v>
      </c>
      <c r="E40" s="143">
        <f>'Tube wts'!D40</f>
        <v>1.0108</v>
      </c>
      <c r="F40" s="48">
        <f t="shared" si="1"/>
        <v>0.0094</v>
      </c>
      <c r="G40" s="48">
        <f t="shared" si="2"/>
        <v>84.6</v>
      </c>
      <c r="H40" s="143" t="s">
        <v>118</v>
      </c>
      <c r="I40" s="143" t="s">
        <v>118</v>
      </c>
      <c r="J40" s="149" t="s">
        <v>120</v>
      </c>
      <c r="K40" s="149">
        <v>85.0</v>
      </c>
      <c r="L40" s="149">
        <v>8.0</v>
      </c>
      <c r="M40" s="149" t="s">
        <v>118</v>
      </c>
      <c r="N40" s="143">
        <v>50.0</v>
      </c>
      <c r="O40" s="143">
        <f t="shared" si="3"/>
        <v>20</v>
      </c>
      <c r="P40" s="183"/>
      <c r="Q40" s="183"/>
      <c r="R40" s="183"/>
      <c r="S40" s="183">
        <f t="shared" si="32"/>
        <v>17000000</v>
      </c>
      <c r="T40" s="183">
        <f t="shared" si="24"/>
        <v>16000000</v>
      </c>
      <c r="U40" s="183"/>
      <c r="V40" s="143"/>
      <c r="W40" s="183">
        <f t="shared" si="5"/>
        <v>16500000</v>
      </c>
      <c r="X40" s="143"/>
    </row>
    <row r="41" ht="15.75" customHeight="1">
      <c r="A41" s="143">
        <f t="shared" ref="A41:B41" si="34">A25+1</f>
        <v>2</v>
      </c>
      <c r="B41" s="186">
        <f t="shared" si="34"/>
        <v>43855</v>
      </c>
      <c r="C41" s="143" t="str">
        <f>'Tube wts'!B41</f>
        <v>-4_11_L</v>
      </c>
      <c r="D41" s="143">
        <f>'Tube wts'!C41</f>
        <v>1.0153</v>
      </c>
      <c r="E41" s="143">
        <f>'Tube wts'!D41</f>
        <v>1.0403</v>
      </c>
      <c r="F41" s="48">
        <f t="shared" si="1"/>
        <v>0.025</v>
      </c>
      <c r="G41" s="48">
        <f t="shared" si="2"/>
        <v>225</v>
      </c>
      <c r="H41" s="143" t="s">
        <v>118</v>
      </c>
      <c r="I41" s="143" t="s">
        <v>118</v>
      </c>
      <c r="J41" s="149" t="s">
        <v>120</v>
      </c>
      <c r="K41" s="149" t="s">
        <v>120</v>
      </c>
      <c r="L41" s="149">
        <v>30.0</v>
      </c>
      <c r="M41" s="149" t="s">
        <v>118</v>
      </c>
      <c r="N41" s="143">
        <v>50.0</v>
      </c>
      <c r="O41" s="143">
        <f t="shared" si="3"/>
        <v>20</v>
      </c>
      <c r="P41" s="183"/>
      <c r="Q41" s="183"/>
      <c r="R41" s="183"/>
      <c r="S41" s="183"/>
      <c r="T41" s="183">
        <f t="shared" si="24"/>
        <v>60000000</v>
      </c>
      <c r="U41" s="183"/>
      <c r="V41" s="143"/>
      <c r="W41" s="183">
        <f t="shared" si="5"/>
        <v>60000000</v>
      </c>
      <c r="X41" s="143"/>
    </row>
    <row r="42" ht="15.75" customHeight="1">
      <c r="A42" s="143">
        <f t="shared" ref="A42:B42" si="35">A26+1</f>
        <v>2</v>
      </c>
      <c r="B42" s="186">
        <f t="shared" si="35"/>
        <v>43855</v>
      </c>
      <c r="C42" s="143" t="str">
        <f>'Tube wts'!B42</f>
        <v>-4_11_R</v>
      </c>
      <c r="D42" s="143">
        <f>'Tube wts'!C42</f>
        <v>0.9963</v>
      </c>
      <c r="E42" s="143">
        <f>'Tube wts'!D42</f>
        <v>1.0191</v>
      </c>
      <c r="F42" s="48">
        <f t="shared" si="1"/>
        <v>0.0228</v>
      </c>
      <c r="G42" s="48">
        <f t="shared" si="2"/>
        <v>205.2</v>
      </c>
      <c r="H42" s="143" t="s">
        <v>118</v>
      </c>
      <c r="I42" s="143" t="s">
        <v>118</v>
      </c>
      <c r="J42" s="149" t="s">
        <v>120</v>
      </c>
      <c r="K42" s="149">
        <v>25.0</v>
      </c>
      <c r="L42" s="149">
        <v>4.0</v>
      </c>
      <c r="M42" s="149" t="s">
        <v>118</v>
      </c>
      <c r="N42" s="143">
        <v>50.0</v>
      </c>
      <c r="O42" s="143">
        <f t="shared" si="3"/>
        <v>20</v>
      </c>
      <c r="P42" s="183"/>
      <c r="Q42" s="183"/>
      <c r="R42" s="183"/>
      <c r="S42" s="183">
        <f>O42 * (1/10^-4) *K42</f>
        <v>5000000</v>
      </c>
      <c r="T42" s="183">
        <f t="shared" si="24"/>
        <v>8000000</v>
      </c>
      <c r="U42" s="183"/>
      <c r="V42" s="143"/>
      <c r="W42" s="183">
        <f t="shared" si="5"/>
        <v>6500000</v>
      </c>
      <c r="X42" s="143"/>
    </row>
    <row r="43" ht="15.75" customHeight="1">
      <c r="A43" s="143">
        <f t="shared" ref="A43:B43" si="36">A27+1</f>
        <v>2</v>
      </c>
      <c r="B43" s="186">
        <f t="shared" si="36"/>
        <v>43855</v>
      </c>
      <c r="C43" s="143" t="str">
        <f>'Tube wts'!B43</f>
        <v>-3_11_30</v>
      </c>
      <c r="D43" s="143">
        <f>'Tube wts'!C43</f>
        <v>1.0013</v>
      </c>
      <c r="E43" s="143">
        <f>'Tube wts'!D43</f>
        <v>1.0184</v>
      </c>
      <c r="F43" s="48">
        <f t="shared" si="1"/>
        <v>0.0171</v>
      </c>
      <c r="G43" s="48">
        <f t="shared" si="2"/>
        <v>153.9</v>
      </c>
      <c r="H43" s="149">
        <v>14.0</v>
      </c>
      <c r="I43" s="149">
        <v>1.0</v>
      </c>
      <c r="J43" s="149">
        <v>0.0</v>
      </c>
      <c r="K43" s="149">
        <v>0.0</v>
      </c>
      <c r="L43" s="149" t="s">
        <v>118</v>
      </c>
      <c r="M43" s="149" t="s">
        <v>118</v>
      </c>
      <c r="N43" s="143">
        <v>50.0</v>
      </c>
      <c r="O43" s="143">
        <f t="shared" si="3"/>
        <v>20</v>
      </c>
      <c r="P43" s="183">
        <f t="shared" ref="P43:P45" si="38">O43 * (1/10^-1) *H43</f>
        <v>2800</v>
      </c>
      <c r="Q43" s="183">
        <f>O43 * (1/10^-2) *I43</f>
        <v>2000</v>
      </c>
      <c r="R43" s="183"/>
      <c r="S43" s="183"/>
      <c r="T43" s="230"/>
      <c r="U43" s="183"/>
      <c r="V43" s="149"/>
      <c r="W43" s="183">
        <f>AVERAGE(P43:V43)</f>
        <v>2400</v>
      </c>
      <c r="X43" s="143"/>
    </row>
    <row r="44" ht="15.75" customHeight="1">
      <c r="A44" s="143">
        <f t="shared" ref="A44:B44" si="37">A28+1</f>
        <v>2</v>
      </c>
      <c r="B44" s="186">
        <f t="shared" si="37"/>
        <v>43855</v>
      </c>
      <c r="C44" s="143" t="str">
        <f>'Tube wts'!B44</f>
        <v>-3_11_3L</v>
      </c>
      <c r="D44" s="143">
        <f>'Tube wts'!C44</f>
        <v>1.0161</v>
      </c>
      <c r="E44" s="143">
        <f>'Tube wts'!D44</f>
        <v>1.0329</v>
      </c>
      <c r="F44" s="48">
        <f t="shared" si="1"/>
        <v>0.0168</v>
      </c>
      <c r="G44" s="48">
        <f t="shared" si="2"/>
        <v>151.2</v>
      </c>
      <c r="H44" s="149">
        <v>0.0</v>
      </c>
      <c r="I44" s="149">
        <v>0.0</v>
      </c>
      <c r="J44" s="149">
        <v>0.0</v>
      </c>
      <c r="K44" s="149">
        <v>0.0</v>
      </c>
      <c r="L44" s="149" t="s">
        <v>118</v>
      </c>
      <c r="M44" s="149" t="s">
        <v>118</v>
      </c>
      <c r="N44" s="143">
        <v>50.0</v>
      </c>
      <c r="O44" s="143">
        <f t="shared" si="3"/>
        <v>20</v>
      </c>
      <c r="P44" s="183">
        <f t="shared" si="38"/>
        <v>0</v>
      </c>
      <c r="Q44" s="183"/>
      <c r="R44" s="183"/>
      <c r="S44" s="183"/>
      <c r="T44" s="230"/>
      <c r="U44" s="183"/>
      <c r="V44" s="149"/>
      <c r="W44" s="183">
        <f t="shared" ref="W44:W61" si="40">AVERAGE(P44:U44)</f>
        <v>0</v>
      </c>
      <c r="X44" s="143"/>
    </row>
    <row r="45" ht="15.75" customHeight="1">
      <c r="A45" s="143">
        <f t="shared" ref="A45:B45" si="39">A29+1</f>
        <v>2</v>
      </c>
      <c r="B45" s="186">
        <f t="shared" si="39"/>
        <v>43855</v>
      </c>
      <c r="C45" s="143" t="str">
        <f>'Tube wts'!B45</f>
        <v>-3_11_3R</v>
      </c>
      <c r="D45" s="143">
        <f>'Tube wts'!C45</f>
        <v>1.0121</v>
      </c>
      <c r="E45" s="143">
        <f>'Tube wts'!D45</f>
        <v>1.0271</v>
      </c>
      <c r="F45" s="48">
        <f t="shared" si="1"/>
        <v>0.015</v>
      </c>
      <c r="G45" s="48">
        <f t="shared" si="2"/>
        <v>135</v>
      </c>
      <c r="H45" s="149">
        <v>5.0</v>
      </c>
      <c r="I45" s="149">
        <v>1.0</v>
      </c>
      <c r="J45" s="149">
        <v>0.0</v>
      </c>
      <c r="K45" s="50">
        <v>0.0</v>
      </c>
      <c r="L45" s="149" t="s">
        <v>118</v>
      </c>
      <c r="M45" s="149" t="s">
        <v>118</v>
      </c>
      <c r="N45" s="143">
        <v>50.0</v>
      </c>
      <c r="O45" s="143">
        <f t="shared" si="3"/>
        <v>20</v>
      </c>
      <c r="P45" s="183">
        <f t="shared" si="38"/>
        <v>1000</v>
      </c>
      <c r="Q45" s="183">
        <f t="shared" ref="Q45:Q46" si="42">O45 * (1/10^-2) *I45</f>
        <v>2000</v>
      </c>
      <c r="R45" s="183"/>
      <c r="S45" s="183"/>
      <c r="T45" s="183"/>
      <c r="U45" s="183"/>
      <c r="V45" s="143"/>
      <c r="W45" s="183">
        <f t="shared" si="40"/>
        <v>1500</v>
      </c>
      <c r="X45" s="143"/>
    </row>
    <row r="46" ht="15.75" customHeight="1">
      <c r="A46" s="143">
        <f t="shared" ref="A46:B46" si="41">A30+1</f>
        <v>2</v>
      </c>
      <c r="B46" s="186">
        <f t="shared" si="41"/>
        <v>43855</v>
      </c>
      <c r="C46" s="143" t="str">
        <f>'Tube wts'!B46</f>
        <v>-2_11_0</v>
      </c>
      <c r="D46" s="143">
        <f>'Tube wts'!C46</f>
        <v>1.0075</v>
      </c>
      <c r="E46" s="143">
        <f>'Tube wts'!D46</f>
        <v>1.0225</v>
      </c>
      <c r="F46" s="48">
        <f t="shared" si="1"/>
        <v>0.015</v>
      </c>
      <c r="G46" s="48">
        <f t="shared" si="2"/>
        <v>135</v>
      </c>
      <c r="H46" s="149" t="s">
        <v>120</v>
      </c>
      <c r="I46" s="149">
        <v>10.0</v>
      </c>
      <c r="J46" s="149">
        <v>1.0</v>
      </c>
      <c r="K46" s="149">
        <v>0.0</v>
      </c>
      <c r="L46" s="149" t="s">
        <v>118</v>
      </c>
      <c r="M46" s="149" t="s">
        <v>118</v>
      </c>
      <c r="N46" s="143">
        <v>50.0</v>
      </c>
      <c r="O46" s="143">
        <f t="shared" si="3"/>
        <v>20</v>
      </c>
      <c r="P46" s="183"/>
      <c r="Q46" s="183">
        <f t="shared" si="42"/>
        <v>20000</v>
      </c>
      <c r="R46" s="183">
        <f t="shared" ref="R46:R49" si="44">O46 * (1/10^-3) *J46</f>
        <v>20000</v>
      </c>
      <c r="S46" s="183"/>
      <c r="T46" s="183"/>
      <c r="U46" s="183"/>
      <c r="V46" s="143"/>
      <c r="W46" s="183">
        <f t="shared" si="40"/>
        <v>20000</v>
      </c>
      <c r="X46" s="143"/>
    </row>
    <row r="47" ht="15.75" customHeight="1">
      <c r="A47" s="143">
        <f t="shared" ref="A47:B47" si="43">A31+1</f>
        <v>2</v>
      </c>
      <c r="B47" s="186">
        <f t="shared" si="43"/>
        <v>43855</v>
      </c>
      <c r="C47" s="143" t="str">
        <f>'Tube wts'!B47</f>
        <v>-2_11_R</v>
      </c>
      <c r="D47" s="143">
        <f>'Tube wts'!C47</f>
        <v>1.0058</v>
      </c>
      <c r="E47" s="143">
        <f>'Tube wts'!D47</f>
        <v>1.0178</v>
      </c>
      <c r="F47" s="48">
        <f t="shared" si="1"/>
        <v>0.012</v>
      </c>
      <c r="G47" s="48">
        <f t="shared" si="2"/>
        <v>108</v>
      </c>
      <c r="H47" s="143" t="s">
        <v>118</v>
      </c>
      <c r="I47" s="143" t="s">
        <v>118</v>
      </c>
      <c r="J47" s="184">
        <v>65.0</v>
      </c>
      <c r="K47" s="149">
        <v>8.0</v>
      </c>
      <c r="L47" s="149">
        <v>1.0</v>
      </c>
      <c r="M47" s="149" t="s">
        <v>118</v>
      </c>
      <c r="N47" s="143">
        <v>50.0</v>
      </c>
      <c r="O47" s="143">
        <f t="shared" si="3"/>
        <v>20</v>
      </c>
      <c r="P47" s="183"/>
      <c r="Q47" s="183"/>
      <c r="R47" s="183">
        <f t="shared" si="44"/>
        <v>1300000</v>
      </c>
      <c r="S47" s="183">
        <f t="shared" ref="S47:S49" si="46">O47 * (1/10^-4) *K47</f>
        <v>1600000</v>
      </c>
      <c r="T47" s="183">
        <f t="shared" ref="T47:T48" si="47">O47 * (1/10^-5) *L47</f>
        <v>2000000</v>
      </c>
      <c r="U47" s="183"/>
      <c r="V47" s="143"/>
      <c r="W47" s="183">
        <f t="shared" si="40"/>
        <v>1633333.333</v>
      </c>
      <c r="X47" s="143"/>
    </row>
    <row r="48" ht="15.75" customHeight="1">
      <c r="A48" s="143">
        <f t="shared" ref="A48:B48" si="45">A32+1</f>
        <v>2</v>
      </c>
      <c r="B48" s="186">
        <f t="shared" si="45"/>
        <v>43855</v>
      </c>
      <c r="C48" s="143" t="str">
        <f>'Tube wts'!B48</f>
        <v>-1_11_10</v>
      </c>
      <c r="D48" s="143">
        <f>'Tube wts'!C48</f>
        <v>1.0045</v>
      </c>
      <c r="E48" s="143">
        <f>'Tube wts'!D48</f>
        <v>1.0178</v>
      </c>
      <c r="F48" s="48">
        <f t="shared" si="1"/>
        <v>0.0133</v>
      </c>
      <c r="G48" s="48">
        <f t="shared" si="2"/>
        <v>119.7</v>
      </c>
      <c r="H48" s="185" t="s">
        <v>118</v>
      </c>
      <c r="I48" s="185" t="s">
        <v>118</v>
      </c>
      <c r="J48" s="149">
        <v>110.0</v>
      </c>
      <c r="K48" s="149">
        <v>5.0</v>
      </c>
      <c r="L48" s="149">
        <v>1.0</v>
      </c>
      <c r="M48" s="149" t="s">
        <v>118</v>
      </c>
      <c r="N48" s="143">
        <v>50.0</v>
      </c>
      <c r="O48" s="143">
        <f t="shared" si="3"/>
        <v>20</v>
      </c>
      <c r="P48" s="183"/>
      <c r="Q48" s="183"/>
      <c r="R48" s="183">
        <f t="shared" si="44"/>
        <v>2200000</v>
      </c>
      <c r="S48" s="183">
        <f t="shared" si="46"/>
        <v>1000000</v>
      </c>
      <c r="T48" s="183">
        <f t="shared" si="47"/>
        <v>2000000</v>
      </c>
      <c r="U48" s="183"/>
      <c r="V48" s="143"/>
      <c r="W48" s="183">
        <f t="shared" si="40"/>
        <v>1733333.333</v>
      </c>
      <c r="X48" s="143"/>
    </row>
    <row r="49" ht="15.75" customHeight="1">
      <c r="A49" s="143">
        <f t="shared" ref="A49:B49" si="48">A33+1</f>
        <v>2</v>
      </c>
      <c r="B49" s="186">
        <f t="shared" si="48"/>
        <v>43855</v>
      </c>
      <c r="C49" s="143" t="str">
        <f>'Tube wts'!B49</f>
        <v>-1_11_1R</v>
      </c>
      <c r="D49" s="143">
        <f>'Tube wts'!C49</f>
        <v>0.9989</v>
      </c>
      <c r="E49" s="143">
        <f>'Tube wts'!D49</f>
        <v>1.0197</v>
      </c>
      <c r="F49" s="48">
        <f t="shared" si="1"/>
        <v>0.0208</v>
      </c>
      <c r="G49" s="48">
        <f t="shared" si="2"/>
        <v>187.2</v>
      </c>
      <c r="H49" s="143" t="s">
        <v>118</v>
      </c>
      <c r="I49" s="143" t="s">
        <v>118</v>
      </c>
      <c r="J49" s="149">
        <v>56.0</v>
      </c>
      <c r="K49" s="149">
        <v>7.0</v>
      </c>
      <c r="L49" s="149">
        <v>0.0</v>
      </c>
      <c r="M49" s="149" t="s">
        <v>118</v>
      </c>
      <c r="N49" s="143">
        <v>50.0</v>
      </c>
      <c r="O49" s="143">
        <f t="shared" si="3"/>
        <v>20</v>
      </c>
      <c r="P49" s="183"/>
      <c r="Q49" s="183"/>
      <c r="R49" s="183">
        <f t="shared" si="44"/>
        <v>1120000</v>
      </c>
      <c r="S49" s="183">
        <f t="shared" si="46"/>
        <v>1400000</v>
      </c>
      <c r="T49" s="183"/>
      <c r="U49" s="183"/>
      <c r="V49" s="149"/>
      <c r="W49" s="183">
        <f t="shared" si="40"/>
        <v>1260000</v>
      </c>
      <c r="X49" s="143"/>
    </row>
    <row r="50" ht="15.75" customHeight="1">
      <c r="A50" s="143">
        <f t="shared" ref="A50:B50" si="49">A34+1</f>
        <v>3</v>
      </c>
      <c r="B50" s="186">
        <f t="shared" si="49"/>
        <v>43856</v>
      </c>
      <c r="C50" s="143" t="str">
        <f>'Tube wts'!B50</f>
        <v>NT_11_0</v>
      </c>
      <c r="D50" s="143">
        <f>'Tube wts'!C50</f>
        <v>0.9987</v>
      </c>
      <c r="E50" s="143">
        <f>'Tube wts'!D50</f>
        <v>1.0159</v>
      </c>
      <c r="F50" s="48">
        <f t="shared" si="1"/>
        <v>0.0172</v>
      </c>
      <c r="G50" s="48">
        <f t="shared" si="2"/>
        <v>154.8</v>
      </c>
      <c r="H50" s="149" t="s">
        <v>118</v>
      </c>
      <c r="I50" s="149" t="s">
        <v>118</v>
      </c>
      <c r="J50" s="149" t="s">
        <v>118</v>
      </c>
      <c r="K50" s="149" t="s">
        <v>120</v>
      </c>
      <c r="L50" s="149">
        <v>20.0</v>
      </c>
      <c r="M50" s="149" t="s">
        <v>118</v>
      </c>
      <c r="N50" s="143">
        <v>50.0</v>
      </c>
      <c r="O50" s="143">
        <f t="shared" si="3"/>
        <v>20</v>
      </c>
      <c r="P50" s="183"/>
      <c r="Q50" s="183"/>
      <c r="R50" s="183"/>
      <c r="S50" s="183"/>
      <c r="T50" s="183">
        <f t="shared" ref="T50:T53" si="51">O50 * (1/10^-5) *L50</f>
        <v>40000000</v>
      </c>
      <c r="U50" s="183"/>
      <c r="V50" s="143"/>
      <c r="W50" s="183">
        <f t="shared" si="40"/>
        <v>40000000</v>
      </c>
      <c r="X50" s="143"/>
    </row>
    <row r="51" ht="15.75" customHeight="1">
      <c r="A51" s="143">
        <f t="shared" ref="A51:B51" si="50">A35+1</f>
        <v>3</v>
      </c>
      <c r="B51" s="186">
        <f t="shared" si="50"/>
        <v>43856</v>
      </c>
      <c r="C51" s="143" t="str">
        <f>'Tube wts'!B51</f>
        <v>NT_11_R</v>
      </c>
      <c r="D51" s="143">
        <f>'Tube wts'!C51</f>
        <v>0.9994</v>
      </c>
      <c r="E51" s="143">
        <f>'Tube wts'!D51</f>
        <v>1.0195</v>
      </c>
      <c r="F51" s="48">
        <f t="shared" si="1"/>
        <v>0.0201</v>
      </c>
      <c r="G51" s="48">
        <f t="shared" si="2"/>
        <v>180.9</v>
      </c>
      <c r="H51" s="149" t="s">
        <v>118</v>
      </c>
      <c r="I51" s="149" t="s">
        <v>118</v>
      </c>
      <c r="J51" s="149" t="s">
        <v>118</v>
      </c>
      <c r="K51" s="149" t="s">
        <v>120</v>
      </c>
      <c r="L51" s="149">
        <v>20.0</v>
      </c>
      <c r="M51" s="149" t="s">
        <v>118</v>
      </c>
      <c r="N51" s="143">
        <v>50.0</v>
      </c>
      <c r="O51" s="143">
        <f t="shared" si="3"/>
        <v>20</v>
      </c>
      <c r="P51" s="183"/>
      <c r="Q51" s="183"/>
      <c r="R51" s="183"/>
      <c r="S51" s="183"/>
      <c r="T51" s="183">
        <f t="shared" si="51"/>
        <v>40000000</v>
      </c>
      <c r="U51" s="183"/>
      <c r="V51" s="143"/>
      <c r="W51" s="183">
        <f t="shared" si="40"/>
        <v>40000000</v>
      </c>
      <c r="X51" s="143"/>
    </row>
    <row r="52" ht="15.75" customHeight="1">
      <c r="A52" s="143">
        <f t="shared" ref="A52:B52" si="52">A36+1</f>
        <v>3</v>
      </c>
      <c r="B52" s="186">
        <f t="shared" si="52"/>
        <v>43856</v>
      </c>
      <c r="C52" s="143" t="str">
        <f>'Tube wts'!B52</f>
        <v>-6_11_0</v>
      </c>
      <c r="D52" s="143">
        <f>'Tube wts'!C52</f>
        <v>1.0127</v>
      </c>
      <c r="E52" s="143">
        <f>'Tube wts'!D52</f>
        <v>1.0251</v>
      </c>
      <c r="F52" s="48">
        <f t="shared" si="1"/>
        <v>0.0124</v>
      </c>
      <c r="G52" s="48">
        <f t="shared" si="2"/>
        <v>111.6</v>
      </c>
      <c r="H52" s="149" t="s">
        <v>118</v>
      </c>
      <c r="I52" s="149" t="s">
        <v>118</v>
      </c>
      <c r="J52" s="149" t="s">
        <v>118</v>
      </c>
      <c r="K52" s="149" t="s">
        <v>120</v>
      </c>
      <c r="L52" s="149">
        <v>68.0</v>
      </c>
      <c r="M52" s="149" t="s">
        <v>118</v>
      </c>
      <c r="N52" s="143">
        <v>50.0</v>
      </c>
      <c r="O52" s="143">
        <f t="shared" si="3"/>
        <v>20</v>
      </c>
      <c r="P52" s="183"/>
      <c r="Q52" s="183"/>
      <c r="R52" s="183"/>
      <c r="S52" s="183"/>
      <c r="T52" s="183">
        <f t="shared" si="51"/>
        <v>136000000</v>
      </c>
      <c r="U52" s="183"/>
      <c r="V52" s="143"/>
      <c r="W52" s="183">
        <f t="shared" si="40"/>
        <v>136000000</v>
      </c>
      <c r="X52" s="143"/>
    </row>
    <row r="53" ht="15.75" customHeight="1">
      <c r="A53" s="143">
        <f t="shared" ref="A53:B53" si="53">A37+1</f>
        <v>3</v>
      </c>
      <c r="B53" s="186">
        <f t="shared" si="53"/>
        <v>43856</v>
      </c>
      <c r="C53" s="143" t="str">
        <f>'Tube wts'!B53</f>
        <v>-6_11_R</v>
      </c>
      <c r="D53" s="143">
        <f>'Tube wts'!C53</f>
        <v>1.0004</v>
      </c>
      <c r="E53" s="143">
        <f>'Tube wts'!D53</f>
        <v>1.0185</v>
      </c>
      <c r="F53" s="48">
        <f t="shared" si="1"/>
        <v>0.0181</v>
      </c>
      <c r="G53" s="48">
        <f t="shared" si="2"/>
        <v>162.9</v>
      </c>
      <c r="H53" s="149" t="s">
        <v>118</v>
      </c>
      <c r="I53" s="149" t="s">
        <v>118</v>
      </c>
      <c r="J53" s="149" t="s">
        <v>118</v>
      </c>
      <c r="K53" s="149" t="s">
        <v>120</v>
      </c>
      <c r="L53" s="149">
        <v>67.0</v>
      </c>
      <c r="M53" s="149" t="s">
        <v>118</v>
      </c>
      <c r="N53" s="143">
        <v>50.0</v>
      </c>
      <c r="O53" s="143">
        <f t="shared" si="3"/>
        <v>20</v>
      </c>
      <c r="P53" s="183"/>
      <c r="Q53" s="183"/>
      <c r="R53" s="183"/>
      <c r="S53" s="183"/>
      <c r="T53" s="183">
        <f t="shared" si="51"/>
        <v>134000000</v>
      </c>
      <c r="U53" s="183"/>
      <c r="V53" s="143"/>
      <c r="W53" s="183">
        <f t="shared" si="40"/>
        <v>134000000</v>
      </c>
      <c r="X53" s="143"/>
    </row>
    <row r="54" ht="15.75" customHeight="1">
      <c r="A54" s="143">
        <f t="shared" ref="A54:B54" si="54">A38+1</f>
        <v>3</v>
      </c>
      <c r="B54" s="186">
        <f t="shared" si="54"/>
        <v>43856</v>
      </c>
      <c r="C54" s="143" t="str">
        <f>'Tube wts'!B54</f>
        <v>-5_11_20</v>
      </c>
      <c r="D54" s="143">
        <f>'Tube wts'!C54</f>
        <v>1.0104</v>
      </c>
      <c r="E54" s="143">
        <f>'Tube wts'!D54</f>
        <v>1.0291</v>
      </c>
      <c r="F54" s="48">
        <f t="shared" si="1"/>
        <v>0.0187</v>
      </c>
      <c r="G54" s="48">
        <f t="shared" si="2"/>
        <v>168.3</v>
      </c>
      <c r="H54" s="149" t="s">
        <v>118</v>
      </c>
      <c r="I54" s="149" t="s">
        <v>118</v>
      </c>
      <c r="J54" s="149" t="s">
        <v>120</v>
      </c>
      <c r="K54" s="149">
        <v>26.0</v>
      </c>
      <c r="L54" s="149" t="s">
        <v>118</v>
      </c>
      <c r="M54" s="149" t="s">
        <v>118</v>
      </c>
      <c r="N54" s="143">
        <v>50.0</v>
      </c>
      <c r="O54" s="143">
        <f t="shared" si="3"/>
        <v>20</v>
      </c>
      <c r="P54" s="183"/>
      <c r="Q54" s="183"/>
      <c r="R54" s="183"/>
      <c r="S54" s="183">
        <f t="shared" ref="S54:S56" si="56">O54 * (1/10^-4) *K54</f>
        <v>5200000</v>
      </c>
      <c r="T54" s="183"/>
      <c r="U54" s="183"/>
      <c r="V54" s="143"/>
      <c r="W54" s="183">
        <f t="shared" si="40"/>
        <v>5200000</v>
      </c>
      <c r="X54" s="143"/>
    </row>
    <row r="55" ht="15.75" customHeight="1">
      <c r="A55" s="143">
        <f t="shared" ref="A55:B55" si="55">A39+1</f>
        <v>3</v>
      </c>
      <c r="B55" s="186">
        <f t="shared" si="55"/>
        <v>43856</v>
      </c>
      <c r="C55" s="143" t="str">
        <f>'Tube wts'!B55</f>
        <v>-5_11_2R</v>
      </c>
      <c r="D55" s="143">
        <f>'Tube wts'!C55</f>
        <v>1.0017</v>
      </c>
      <c r="E55" s="143">
        <f>'Tube wts'!D55</f>
        <v>1.0206</v>
      </c>
      <c r="F55" s="48">
        <f t="shared" si="1"/>
        <v>0.0189</v>
      </c>
      <c r="G55" s="48">
        <f t="shared" si="2"/>
        <v>170.1</v>
      </c>
      <c r="H55" s="149" t="s">
        <v>118</v>
      </c>
      <c r="I55" s="149" t="s">
        <v>118</v>
      </c>
      <c r="J55" s="149">
        <v>43.0</v>
      </c>
      <c r="K55" s="149">
        <v>4.0</v>
      </c>
      <c r="L55" s="149" t="s">
        <v>118</v>
      </c>
      <c r="M55" s="149" t="s">
        <v>118</v>
      </c>
      <c r="N55" s="143">
        <v>50.0</v>
      </c>
      <c r="O55" s="143">
        <f t="shared" si="3"/>
        <v>20</v>
      </c>
      <c r="P55" s="183"/>
      <c r="Q55" s="183"/>
      <c r="R55" s="183">
        <f t="shared" ref="R55:R56" si="58">O55 * (1/10^-3) *J55</f>
        <v>860000</v>
      </c>
      <c r="S55" s="183">
        <f t="shared" si="56"/>
        <v>800000</v>
      </c>
      <c r="T55" s="230"/>
      <c r="U55" s="183"/>
      <c r="V55" s="143"/>
      <c r="W55" s="183">
        <f t="shared" si="40"/>
        <v>830000</v>
      </c>
      <c r="X55" s="143"/>
    </row>
    <row r="56" ht="15.75" customHeight="1">
      <c r="A56" s="143">
        <f t="shared" ref="A56:B56" si="57">A40+1</f>
        <v>3</v>
      </c>
      <c r="B56" s="186">
        <f t="shared" si="57"/>
        <v>43856</v>
      </c>
      <c r="C56" s="143" t="str">
        <f>'Tube wts'!B56</f>
        <v>-4_11_0</v>
      </c>
      <c r="D56" s="143">
        <f>'Tube wts'!C56</f>
        <v>1.0178</v>
      </c>
      <c r="E56" s="143">
        <f>'Tube wts'!D56</f>
        <v>1.0407</v>
      </c>
      <c r="F56" s="48">
        <f t="shared" si="1"/>
        <v>0.0229</v>
      </c>
      <c r="G56" s="48">
        <f t="shared" si="2"/>
        <v>206.1</v>
      </c>
      <c r="H56" s="149" t="s">
        <v>118</v>
      </c>
      <c r="I56" s="149" t="s">
        <v>118</v>
      </c>
      <c r="J56" s="149">
        <v>80.0</v>
      </c>
      <c r="K56" s="149">
        <v>9.0</v>
      </c>
      <c r="L56" s="149">
        <v>0.0</v>
      </c>
      <c r="M56" s="149" t="s">
        <v>118</v>
      </c>
      <c r="N56" s="143">
        <v>50.0</v>
      </c>
      <c r="O56" s="143">
        <f t="shared" si="3"/>
        <v>20</v>
      </c>
      <c r="P56" s="183"/>
      <c r="Q56" s="183"/>
      <c r="R56" s="183">
        <f t="shared" si="58"/>
        <v>1600000</v>
      </c>
      <c r="S56" s="183">
        <f t="shared" si="56"/>
        <v>1800000</v>
      </c>
      <c r="T56" s="183"/>
      <c r="U56" s="183"/>
      <c r="V56" s="143"/>
      <c r="W56" s="183">
        <f t="shared" si="40"/>
        <v>1700000</v>
      </c>
      <c r="X56" s="143"/>
    </row>
    <row r="57" ht="15.75" customHeight="1">
      <c r="A57" s="143">
        <f t="shared" ref="A57:B57" si="59">A41+1</f>
        <v>3</v>
      </c>
      <c r="B57" s="186">
        <f t="shared" si="59"/>
        <v>43856</v>
      </c>
      <c r="C57" s="143" t="str">
        <f>'Tube wts'!B57</f>
        <v>-4_11_L</v>
      </c>
      <c r="D57" s="143">
        <f>'Tube wts'!C57</f>
        <v>1.0135</v>
      </c>
      <c r="E57" s="143">
        <f>'Tube wts'!D57</f>
        <v>1.0367</v>
      </c>
      <c r="F57" s="48">
        <f t="shared" si="1"/>
        <v>0.0232</v>
      </c>
      <c r="G57" s="48">
        <f t="shared" si="2"/>
        <v>208.8</v>
      </c>
      <c r="H57" s="149" t="s">
        <v>118</v>
      </c>
      <c r="I57" s="149" t="s">
        <v>118</v>
      </c>
      <c r="J57" s="149" t="s">
        <v>120</v>
      </c>
      <c r="K57" s="149" t="s">
        <v>120</v>
      </c>
      <c r="L57" s="149">
        <v>25.0</v>
      </c>
      <c r="M57" s="149" t="s">
        <v>118</v>
      </c>
      <c r="N57" s="143">
        <v>50.0</v>
      </c>
      <c r="O57" s="143">
        <f t="shared" si="3"/>
        <v>20</v>
      </c>
      <c r="P57" s="183"/>
      <c r="Q57" s="183"/>
      <c r="R57" s="183"/>
      <c r="S57" s="183"/>
      <c r="T57" s="183">
        <f t="shared" ref="T57:T58" si="61">O57 * (1/10^-5) *L57</f>
        <v>50000000</v>
      </c>
      <c r="U57" s="183"/>
      <c r="V57" s="143"/>
      <c r="W57" s="183">
        <f t="shared" si="40"/>
        <v>50000000</v>
      </c>
      <c r="X57" s="143"/>
    </row>
    <row r="58" ht="15.75" customHeight="1">
      <c r="A58" s="143">
        <f t="shared" ref="A58:B58" si="60">A42+1</f>
        <v>3</v>
      </c>
      <c r="B58" s="186">
        <f t="shared" si="60"/>
        <v>43856</v>
      </c>
      <c r="C58" s="143" t="str">
        <f>'Tube wts'!B58</f>
        <v>-4_11_R</v>
      </c>
      <c r="D58" s="143">
        <f>'Tube wts'!C58</f>
        <v>1.0064</v>
      </c>
      <c r="E58" s="143">
        <f>'Tube wts'!D58</f>
        <v>1.02</v>
      </c>
      <c r="F58" s="48">
        <f t="shared" si="1"/>
        <v>0.0136</v>
      </c>
      <c r="G58" s="48">
        <f t="shared" si="2"/>
        <v>122.4</v>
      </c>
      <c r="H58" s="149" t="s">
        <v>118</v>
      </c>
      <c r="I58" s="149" t="s">
        <v>118</v>
      </c>
      <c r="J58" s="149" t="s">
        <v>120</v>
      </c>
      <c r="K58" s="149">
        <v>74.0</v>
      </c>
      <c r="L58" s="149">
        <v>11.0</v>
      </c>
      <c r="M58" s="149" t="s">
        <v>118</v>
      </c>
      <c r="N58" s="143">
        <v>50.0</v>
      </c>
      <c r="O58" s="143">
        <f t="shared" si="3"/>
        <v>20</v>
      </c>
      <c r="P58" s="183"/>
      <c r="Q58" s="183"/>
      <c r="R58" s="183"/>
      <c r="S58" s="183">
        <f>O58 * (1/10^-4) *K58</f>
        <v>14800000</v>
      </c>
      <c r="T58" s="183">
        <f t="shared" si="61"/>
        <v>22000000</v>
      </c>
      <c r="U58" s="183"/>
      <c r="V58" s="143"/>
      <c r="W58" s="183">
        <f t="shared" si="40"/>
        <v>18400000</v>
      </c>
      <c r="X58" s="143"/>
    </row>
    <row r="59" ht="15.75" customHeight="1">
      <c r="A59" s="143">
        <f t="shared" ref="A59:B59" si="62">A43+1</f>
        <v>3</v>
      </c>
      <c r="B59" s="186">
        <f t="shared" si="62"/>
        <v>43856</v>
      </c>
      <c r="C59" s="143" t="str">
        <f>'Tube wts'!B59</f>
        <v>-3_11_30</v>
      </c>
      <c r="D59" s="143">
        <f>'Tube wts'!C59</f>
        <v>0.996</v>
      </c>
      <c r="E59" s="143">
        <f>'Tube wts'!D59</f>
        <v>1.0197</v>
      </c>
      <c r="F59" s="48">
        <f t="shared" si="1"/>
        <v>0.0237</v>
      </c>
      <c r="G59" s="48">
        <f t="shared" si="2"/>
        <v>213.3</v>
      </c>
      <c r="H59" s="149">
        <v>0.0</v>
      </c>
      <c r="I59" s="149" t="s">
        <v>118</v>
      </c>
      <c r="J59" s="149" t="s">
        <v>118</v>
      </c>
      <c r="K59" s="149" t="s">
        <v>118</v>
      </c>
      <c r="L59" s="149" t="s">
        <v>118</v>
      </c>
      <c r="M59" s="149" t="s">
        <v>118</v>
      </c>
      <c r="N59" s="143">
        <v>50.0</v>
      </c>
      <c r="O59" s="143">
        <f t="shared" si="3"/>
        <v>20</v>
      </c>
      <c r="P59" s="183">
        <f t="shared" ref="P59:P62" si="64">O59 * (1/10^-1) *H59</f>
        <v>0</v>
      </c>
      <c r="Q59" s="183"/>
      <c r="R59" s="183"/>
      <c r="S59" s="183"/>
      <c r="T59" s="183"/>
      <c r="U59" s="183"/>
      <c r="V59" s="143"/>
      <c r="W59" s="183">
        <f t="shared" si="40"/>
        <v>0</v>
      </c>
      <c r="X59" s="143"/>
    </row>
    <row r="60" ht="15.75" customHeight="1">
      <c r="A60" s="143">
        <f t="shared" ref="A60:B60" si="63">A44+1</f>
        <v>3</v>
      </c>
      <c r="B60" s="186">
        <f t="shared" si="63"/>
        <v>43856</v>
      </c>
      <c r="C60" s="143" t="str">
        <f>'Tube wts'!B60</f>
        <v>-3_11_3L</v>
      </c>
      <c r="D60" s="143">
        <f>'Tube wts'!C60</f>
        <v>1.0115</v>
      </c>
      <c r="E60" s="143">
        <f>'Tube wts'!D60</f>
        <v>1.0352</v>
      </c>
      <c r="F60" s="48">
        <f t="shared" si="1"/>
        <v>0.0237</v>
      </c>
      <c r="G60" s="48">
        <f t="shared" si="2"/>
        <v>213.3</v>
      </c>
      <c r="H60" s="149">
        <v>0.0</v>
      </c>
      <c r="I60" s="149" t="s">
        <v>118</v>
      </c>
      <c r="J60" s="149" t="s">
        <v>118</v>
      </c>
      <c r="K60" s="149" t="s">
        <v>118</v>
      </c>
      <c r="L60" s="149" t="s">
        <v>118</v>
      </c>
      <c r="M60" s="149" t="s">
        <v>118</v>
      </c>
      <c r="N60" s="143">
        <v>50.0</v>
      </c>
      <c r="O60" s="143">
        <f t="shared" si="3"/>
        <v>20</v>
      </c>
      <c r="P60" s="183">
        <f t="shared" si="64"/>
        <v>0</v>
      </c>
      <c r="Q60" s="183"/>
      <c r="R60" s="183"/>
      <c r="S60" s="183"/>
      <c r="T60" s="183"/>
      <c r="U60" s="183"/>
      <c r="V60" s="143"/>
      <c r="W60" s="183">
        <f t="shared" si="40"/>
        <v>0</v>
      </c>
      <c r="X60" s="143"/>
    </row>
    <row r="61" ht="15.75" customHeight="1">
      <c r="A61" s="143">
        <f t="shared" ref="A61:B61" si="65">A45+1</f>
        <v>3</v>
      </c>
      <c r="B61" s="186">
        <f t="shared" si="65"/>
        <v>43856</v>
      </c>
      <c r="C61" s="143" t="str">
        <f>'Tube wts'!B61</f>
        <v>-3_11_3R</v>
      </c>
      <c r="D61" s="143">
        <f>'Tube wts'!C61</f>
        <v>1.0094</v>
      </c>
      <c r="E61" s="143">
        <f>'Tube wts'!D61</f>
        <v>1.0325</v>
      </c>
      <c r="F61" s="48">
        <f t="shared" si="1"/>
        <v>0.0231</v>
      </c>
      <c r="G61" s="48">
        <f t="shared" si="2"/>
        <v>207.9</v>
      </c>
      <c r="H61" s="149">
        <v>0.0</v>
      </c>
      <c r="I61" s="149" t="s">
        <v>118</v>
      </c>
      <c r="J61" s="149" t="s">
        <v>118</v>
      </c>
      <c r="K61" s="149" t="s">
        <v>118</v>
      </c>
      <c r="L61" s="149" t="s">
        <v>118</v>
      </c>
      <c r="M61" s="149" t="s">
        <v>118</v>
      </c>
      <c r="N61" s="143">
        <v>50.0</v>
      </c>
      <c r="O61" s="143">
        <f t="shared" si="3"/>
        <v>20</v>
      </c>
      <c r="P61" s="183">
        <f t="shared" si="64"/>
        <v>0</v>
      </c>
      <c r="Q61" s="183"/>
      <c r="R61" s="183"/>
      <c r="S61" s="183"/>
      <c r="T61" s="183"/>
      <c r="U61" s="183"/>
      <c r="V61" s="143"/>
      <c r="W61" s="183">
        <f t="shared" si="40"/>
        <v>0</v>
      </c>
      <c r="X61" s="143"/>
    </row>
    <row r="62" ht="15.75" customHeight="1">
      <c r="A62" s="143">
        <f t="shared" ref="A62:B62" si="66">A46+1</f>
        <v>3</v>
      </c>
      <c r="B62" s="186">
        <f t="shared" si="66"/>
        <v>43856</v>
      </c>
      <c r="C62" s="143" t="str">
        <f>'Tube wts'!B62</f>
        <v>-2_11_0</v>
      </c>
      <c r="D62" s="143">
        <f>'Tube wts'!C62</f>
        <v>1.0092</v>
      </c>
      <c r="E62" s="143">
        <f>'Tube wts'!D62</f>
        <v>1.0359</v>
      </c>
      <c r="F62" s="48">
        <f t="shared" si="1"/>
        <v>0.0267</v>
      </c>
      <c r="G62" s="48">
        <f t="shared" si="2"/>
        <v>240.3</v>
      </c>
      <c r="H62" s="149">
        <v>0.0</v>
      </c>
      <c r="I62" s="184">
        <v>0.0</v>
      </c>
      <c r="J62" s="149" t="s">
        <v>118</v>
      </c>
      <c r="K62" s="149" t="s">
        <v>118</v>
      </c>
      <c r="L62" s="149" t="s">
        <v>118</v>
      </c>
      <c r="M62" s="149" t="s">
        <v>118</v>
      </c>
      <c r="N62" s="143">
        <v>50.0</v>
      </c>
      <c r="O62" s="143">
        <f t="shared" si="3"/>
        <v>20</v>
      </c>
      <c r="P62" s="183">
        <f t="shared" si="64"/>
        <v>0</v>
      </c>
      <c r="Q62" s="183">
        <f t="shared" ref="Q62:Q65" si="68">O62 * (1/10^-2) *I62</f>
        <v>0</v>
      </c>
      <c r="R62" s="183"/>
      <c r="S62" s="183"/>
      <c r="T62" s="183"/>
      <c r="U62" s="183"/>
      <c r="V62" s="149"/>
      <c r="W62" s="183">
        <f t="shared" ref="W62:W63" si="69">AVERAGE(P62:V62)</f>
        <v>0</v>
      </c>
      <c r="X62" s="143"/>
    </row>
    <row r="63" ht="15.75" customHeight="1">
      <c r="A63" s="143">
        <f t="shared" ref="A63:B63" si="67">A47+1</f>
        <v>3</v>
      </c>
      <c r="B63" s="186">
        <f t="shared" si="67"/>
        <v>43856</v>
      </c>
      <c r="C63" s="143" t="str">
        <f>'Tube wts'!B63</f>
        <v>-2_11_R</v>
      </c>
      <c r="D63" s="143">
        <f>'Tube wts'!C63</f>
        <v>1.0217</v>
      </c>
      <c r="E63" s="143">
        <f>'Tube wts'!D63</f>
        <v>1.0396</v>
      </c>
      <c r="F63" s="48">
        <f t="shared" si="1"/>
        <v>0.0179</v>
      </c>
      <c r="G63" s="48">
        <f t="shared" si="2"/>
        <v>161.1</v>
      </c>
      <c r="H63" s="149">
        <v>3.0</v>
      </c>
      <c r="I63" s="149">
        <v>0.0</v>
      </c>
      <c r="J63" s="149">
        <v>0.0</v>
      </c>
      <c r="K63" s="149" t="s">
        <v>118</v>
      </c>
      <c r="L63" s="149" t="s">
        <v>118</v>
      </c>
      <c r="M63" s="149" t="s">
        <v>118</v>
      </c>
      <c r="N63" s="143">
        <v>50.0</v>
      </c>
      <c r="O63" s="143">
        <f t="shared" si="3"/>
        <v>20</v>
      </c>
      <c r="P63" s="183"/>
      <c r="Q63" s="183">
        <f t="shared" si="68"/>
        <v>0</v>
      </c>
      <c r="R63" s="183">
        <f t="shared" ref="R63:R65" si="71">O63 * (1/10^-3) *J63</f>
        <v>0</v>
      </c>
      <c r="S63" s="183"/>
      <c r="T63" s="183"/>
      <c r="U63" s="183"/>
      <c r="V63" s="230"/>
      <c r="W63" s="183">
        <f t="shared" si="69"/>
        <v>0</v>
      </c>
      <c r="X63" s="143"/>
    </row>
    <row r="64" ht="15.75" customHeight="1">
      <c r="A64" s="143">
        <f t="shared" ref="A64:B64" si="70">A48+1</f>
        <v>3</v>
      </c>
      <c r="B64" s="186">
        <f t="shared" si="70"/>
        <v>43856</v>
      </c>
      <c r="C64" s="143" t="str">
        <f>'Tube wts'!B64</f>
        <v>-1_11_10</v>
      </c>
      <c r="D64" s="143">
        <f>'Tube wts'!C64</f>
        <v>0.9972</v>
      </c>
      <c r="E64" s="143">
        <f>'Tube wts'!D64</f>
        <v>1.0113</v>
      </c>
      <c r="F64" s="48">
        <f t="shared" si="1"/>
        <v>0.0141</v>
      </c>
      <c r="G64" s="48">
        <f t="shared" si="2"/>
        <v>126.9</v>
      </c>
      <c r="H64" s="149" t="s">
        <v>118</v>
      </c>
      <c r="I64" s="149">
        <v>63.0</v>
      </c>
      <c r="J64" s="149">
        <v>4.0</v>
      </c>
      <c r="K64" s="149" t="s">
        <v>118</v>
      </c>
      <c r="L64" s="149" t="s">
        <v>118</v>
      </c>
      <c r="M64" s="149" t="s">
        <v>118</v>
      </c>
      <c r="N64" s="143">
        <v>50.0</v>
      </c>
      <c r="O64" s="143">
        <f t="shared" si="3"/>
        <v>20</v>
      </c>
      <c r="P64" s="183"/>
      <c r="Q64" s="183">
        <f t="shared" si="68"/>
        <v>126000</v>
      </c>
      <c r="R64" s="183">
        <f t="shared" si="71"/>
        <v>80000</v>
      </c>
      <c r="S64" s="183"/>
      <c r="T64" s="183"/>
      <c r="U64" s="183"/>
      <c r="V64" s="143"/>
      <c r="W64" s="183">
        <f t="shared" ref="W64:W78" si="73">AVERAGE(P64:U64)</f>
        <v>103000</v>
      </c>
      <c r="X64" s="143"/>
    </row>
    <row r="65" ht="15.75" customHeight="1">
      <c r="A65" s="143">
        <f t="shared" ref="A65:B65" si="72">A49+1</f>
        <v>3</v>
      </c>
      <c r="B65" s="186">
        <f t="shared" si="72"/>
        <v>43856</v>
      </c>
      <c r="C65" s="143" t="str">
        <f>'Tube wts'!B65</f>
        <v>-1_11_1R</v>
      </c>
      <c r="D65" s="143">
        <f>'Tube wts'!C65</f>
        <v>1.015</v>
      </c>
      <c r="E65" s="143">
        <f>'Tube wts'!D65</f>
        <v>1.0445</v>
      </c>
      <c r="F65" s="48">
        <f t="shared" si="1"/>
        <v>0.0295</v>
      </c>
      <c r="G65" s="48">
        <f t="shared" si="2"/>
        <v>265.5</v>
      </c>
      <c r="H65" s="149" t="s">
        <v>118</v>
      </c>
      <c r="I65" s="149">
        <v>9.0</v>
      </c>
      <c r="J65" s="149">
        <v>3.0</v>
      </c>
      <c r="K65" s="149" t="s">
        <v>118</v>
      </c>
      <c r="L65" s="149" t="s">
        <v>118</v>
      </c>
      <c r="M65" s="149" t="s">
        <v>118</v>
      </c>
      <c r="N65" s="143">
        <v>50.0</v>
      </c>
      <c r="O65" s="143">
        <f t="shared" si="3"/>
        <v>20</v>
      </c>
      <c r="P65" s="183"/>
      <c r="Q65" s="183">
        <f t="shared" si="68"/>
        <v>18000</v>
      </c>
      <c r="R65" s="183">
        <f t="shared" si="71"/>
        <v>60000</v>
      </c>
      <c r="S65" s="183"/>
      <c r="T65" s="230"/>
      <c r="U65" s="183"/>
      <c r="V65" s="143"/>
      <c r="W65" s="183">
        <f t="shared" si="73"/>
        <v>39000</v>
      </c>
      <c r="X65" s="143"/>
    </row>
    <row r="66" ht="15.75" customHeight="1">
      <c r="A66" s="143">
        <f t="shared" ref="A66:B66" si="74">A50+1</f>
        <v>4</v>
      </c>
      <c r="B66" s="186">
        <f t="shared" si="74"/>
        <v>43857</v>
      </c>
      <c r="C66" s="143" t="str">
        <f>'Tube wts'!B66</f>
        <v>NT_11_0</v>
      </c>
      <c r="D66" s="143">
        <f>'Tube wts'!C66</f>
        <v>1.0065</v>
      </c>
      <c r="E66" s="143">
        <f>'Tube wts'!D66</f>
        <v>1.0228</v>
      </c>
      <c r="F66" s="48">
        <f t="shared" si="1"/>
        <v>0.0163</v>
      </c>
      <c r="G66" s="48">
        <f t="shared" si="2"/>
        <v>146.7</v>
      </c>
      <c r="H66" s="149" t="s">
        <v>118</v>
      </c>
      <c r="I66" s="149" t="s">
        <v>118</v>
      </c>
      <c r="J66" s="149" t="s">
        <v>118</v>
      </c>
      <c r="K66" s="149" t="s">
        <v>120</v>
      </c>
      <c r="L66" s="149">
        <v>15.0</v>
      </c>
      <c r="M66" s="149" t="s">
        <v>118</v>
      </c>
      <c r="N66" s="143">
        <v>50.0</v>
      </c>
      <c r="O66" s="143">
        <f t="shared" si="3"/>
        <v>20</v>
      </c>
      <c r="P66" s="183"/>
      <c r="Q66" s="183"/>
      <c r="R66" s="183"/>
      <c r="S66" s="183"/>
      <c r="T66" s="183">
        <f t="shared" ref="T66:T69" si="76">O66 * (1/10^-5) *L66</f>
        <v>30000000</v>
      </c>
      <c r="U66" s="183"/>
      <c r="V66" s="143"/>
      <c r="W66" s="183">
        <f t="shared" si="73"/>
        <v>30000000</v>
      </c>
      <c r="X66" s="143"/>
    </row>
    <row r="67" ht="15.75" customHeight="1">
      <c r="A67" s="143">
        <f t="shared" ref="A67:B67" si="75">A51+1</f>
        <v>4</v>
      </c>
      <c r="B67" s="186">
        <f t="shared" si="75"/>
        <v>43857</v>
      </c>
      <c r="C67" s="143" t="str">
        <f>'Tube wts'!B67</f>
        <v>NT_11_R</v>
      </c>
      <c r="D67" s="143">
        <f>'Tube wts'!C67</f>
        <v>0.9956</v>
      </c>
      <c r="E67" s="143">
        <f>'Tube wts'!D67</f>
        <v>1.018</v>
      </c>
      <c r="F67" s="48">
        <f t="shared" si="1"/>
        <v>0.0224</v>
      </c>
      <c r="G67" s="48">
        <f t="shared" si="2"/>
        <v>201.6</v>
      </c>
      <c r="H67" s="149" t="s">
        <v>118</v>
      </c>
      <c r="I67" s="149" t="s">
        <v>118</v>
      </c>
      <c r="J67" s="149" t="s">
        <v>118</v>
      </c>
      <c r="K67" s="149" t="s">
        <v>120</v>
      </c>
      <c r="L67" s="149">
        <v>12.0</v>
      </c>
      <c r="M67" s="149" t="s">
        <v>118</v>
      </c>
      <c r="N67" s="143">
        <v>50.0</v>
      </c>
      <c r="O67" s="143">
        <f t="shared" si="3"/>
        <v>20</v>
      </c>
      <c r="P67" s="183"/>
      <c r="Q67" s="183"/>
      <c r="R67" s="183"/>
      <c r="S67" s="183"/>
      <c r="T67" s="183">
        <f t="shared" si="76"/>
        <v>24000000</v>
      </c>
      <c r="U67" s="183"/>
      <c r="V67" s="143"/>
      <c r="W67" s="183">
        <f t="shared" si="73"/>
        <v>24000000</v>
      </c>
      <c r="X67" s="143"/>
    </row>
    <row r="68" ht="15.75" customHeight="1">
      <c r="A68" s="143">
        <f t="shared" ref="A68:B68" si="77">A52+1</f>
        <v>4</v>
      </c>
      <c r="B68" s="186">
        <f t="shared" si="77"/>
        <v>43857</v>
      </c>
      <c r="C68" s="143" t="str">
        <f>'Tube wts'!B68</f>
        <v>-6_11_0</v>
      </c>
      <c r="D68" s="143">
        <f>'Tube wts'!C68</f>
        <v>1.0027</v>
      </c>
      <c r="E68" s="143">
        <f>'Tube wts'!D68</f>
        <v>1.0109</v>
      </c>
      <c r="F68" s="48">
        <f t="shared" si="1"/>
        <v>0.0082</v>
      </c>
      <c r="G68" s="48">
        <f t="shared" si="2"/>
        <v>73.8</v>
      </c>
      <c r="H68" s="149" t="s">
        <v>118</v>
      </c>
      <c r="I68" s="149" t="s">
        <v>118</v>
      </c>
      <c r="J68" s="149" t="s">
        <v>118</v>
      </c>
      <c r="K68" s="149" t="s">
        <v>120</v>
      </c>
      <c r="L68" s="149">
        <v>14.0</v>
      </c>
      <c r="M68" s="149" t="s">
        <v>118</v>
      </c>
      <c r="N68" s="143">
        <v>50.0</v>
      </c>
      <c r="O68" s="143">
        <f t="shared" si="3"/>
        <v>20</v>
      </c>
      <c r="P68" s="183"/>
      <c r="Q68" s="183"/>
      <c r="R68" s="183"/>
      <c r="S68" s="183"/>
      <c r="T68" s="183">
        <f t="shared" si="76"/>
        <v>28000000</v>
      </c>
      <c r="U68" s="183"/>
      <c r="V68" s="143"/>
      <c r="W68" s="183">
        <f t="shared" si="73"/>
        <v>28000000</v>
      </c>
      <c r="X68" s="143"/>
    </row>
    <row r="69" ht="15.75" customHeight="1">
      <c r="A69" s="143">
        <f t="shared" ref="A69:B69" si="78">A53+1</f>
        <v>4</v>
      </c>
      <c r="B69" s="186">
        <f t="shared" si="78"/>
        <v>43857</v>
      </c>
      <c r="C69" s="143" t="str">
        <f>'Tube wts'!B69</f>
        <v>-6_11_R</v>
      </c>
      <c r="D69" s="143">
        <f>'Tube wts'!C69</f>
        <v>1.0019</v>
      </c>
      <c r="E69" s="143">
        <f>'Tube wts'!D69</f>
        <v>1.0172</v>
      </c>
      <c r="F69" s="48">
        <f t="shared" si="1"/>
        <v>0.0153</v>
      </c>
      <c r="G69" s="48">
        <f t="shared" si="2"/>
        <v>137.7</v>
      </c>
      <c r="H69" s="149" t="s">
        <v>118</v>
      </c>
      <c r="I69" s="149" t="s">
        <v>118</v>
      </c>
      <c r="J69" s="149" t="s">
        <v>118</v>
      </c>
      <c r="K69" s="149" t="s">
        <v>120</v>
      </c>
      <c r="L69" s="149">
        <v>48.0</v>
      </c>
      <c r="M69" s="149" t="s">
        <v>118</v>
      </c>
      <c r="N69" s="143">
        <v>50.0</v>
      </c>
      <c r="O69" s="143">
        <f t="shared" si="3"/>
        <v>20</v>
      </c>
      <c r="P69" s="183"/>
      <c r="Q69" s="183"/>
      <c r="R69" s="183"/>
      <c r="S69" s="183"/>
      <c r="T69" s="183">
        <f t="shared" si="76"/>
        <v>96000000</v>
      </c>
      <c r="U69" s="183"/>
      <c r="V69" s="143"/>
      <c r="W69" s="183">
        <f t="shared" si="73"/>
        <v>96000000</v>
      </c>
      <c r="X69" s="143"/>
    </row>
    <row r="70" ht="15.75" customHeight="1">
      <c r="A70" s="143">
        <f t="shared" ref="A70:B70" si="79">A54+1</f>
        <v>4</v>
      </c>
      <c r="B70" s="186">
        <f t="shared" si="79"/>
        <v>43857</v>
      </c>
      <c r="C70" s="143" t="str">
        <f>'Tube wts'!B70</f>
        <v>-5_11_20</v>
      </c>
      <c r="D70" s="143">
        <f>'Tube wts'!C70</f>
        <v>1.0057</v>
      </c>
      <c r="E70" s="143">
        <f>'Tube wts'!D70</f>
        <v>1.0232</v>
      </c>
      <c r="F70" s="48">
        <f t="shared" si="1"/>
        <v>0.0175</v>
      </c>
      <c r="G70" s="48">
        <f t="shared" si="2"/>
        <v>157.5</v>
      </c>
      <c r="H70" s="149" t="s">
        <v>118</v>
      </c>
      <c r="I70" s="149" t="s">
        <v>118</v>
      </c>
      <c r="J70" s="149">
        <v>37.0</v>
      </c>
      <c r="K70" s="149">
        <v>13.0</v>
      </c>
      <c r="L70" s="149" t="s">
        <v>118</v>
      </c>
      <c r="M70" s="149" t="s">
        <v>118</v>
      </c>
      <c r="N70" s="143">
        <v>50.0</v>
      </c>
      <c r="O70" s="143">
        <f t="shared" si="3"/>
        <v>20</v>
      </c>
      <c r="P70" s="183"/>
      <c r="Q70" s="183"/>
      <c r="R70" s="183">
        <f t="shared" ref="R70:R74" si="81">O70 * (1/10^-3) *J70</f>
        <v>740000</v>
      </c>
      <c r="S70" s="183">
        <f t="shared" ref="S70:S71" si="82">O70 * (1/10^-4) *K70</f>
        <v>2600000</v>
      </c>
      <c r="T70" s="183"/>
      <c r="U70" s="183"/>
      <c r="V70" s="143"/>
      <c r="W70" s="183">
        <f t="shared" si="73"/>
        <v>1670000</v>
      </c>
      <c r="X70" s="143"/>
    </row>
    <row r="71" ht="15.75" customHeight="1">
      <c r="A71" s="143">
        <f t="shared" ref="A71:B71" si="80">A55+1</f>
        <v>4</v>
      </c>
      <c r="B71" s="186">
        <f t="shared" si="80"/>
        <v>43857</v>
      </c>
      <c r="C71" s="143" t="str">
        <f>'Tube wts'!B71</f>
        <v>-5_11_2R</v>
      </c>
      <c r="D71" s="143">
        <f>'Tube wts'!C71</f>
        <v>1.0099</v>
      </c>
      <c r="E71" s="143">
        <f>'Tube wts'!D71</f>
        <v>1.0335</v>
      </c>
      <c r="F71" s="48">
        <f t="shared" si="1"/>
        <v>0.0236</v>
      </c>
      <c r="G71" s="48">
        <f t="shared" si="2"/>
        <v>212.4</v>
      </c>
      <c r="H71" s="149" t="s">
        <v>118</v>
      </c>
      <c r="I71" s="149" t="s">
        <v>120</v>
      </c>
      <c r="J71" s="149">
        <v>92.0</v>
      </c>
      <c r="K71" s="149">
        <v>8.0</v>
      </c>
      <c r="L71" s="149" t="s">
        <v>118</v>
      </c>
      <c r="M71" s="149" t="s">
        <v>118</v>
      </c>
      <c r="N71" s="143">
        <v>50.0</v>
      </c>
      <c r="O71" s="143">
        <f t="shared" si="3"/>
        <v>20</v>
      </c>
      <c r="P71" s="183"/>
      <c r="Q71" s="183"/>
      <c r="R71" s="183">
        <f t="shared" si="81"/>
        <v>1840000</v>
      </c>
      <c r="S71" s="183">
        <f t="shared" si="82"/>
        <v>1600000</v>
      </c>
      <c r="T71" s="183"/>
      <c r="U71" s="183"/>
      <c r="V71" s="143"/>
      <c r="W71" s="183">
        <f t="shared" si="73"/>
        <v>1720000</v>
      </c>
      <c r="X71" s="143"/>
    </row>
    <row r="72" ht="15.75" customHeight="1">
      <c r="A72" s="143">
        <f t="shared" ref="A72:B72" si="83">A56+1</f>
        <v>4</v>
      </c>
      <c r="B72" s="186">
        <f t="shared" si="83"/>
        <v>43857</v>
      </c>
      <c r="C72" s="143" t="str">
        <f>'Tube wts'!B72</f>
        <v>-4_11_0</v>
      </c>
      <c r="D72" s="143">
        <f>'Tube wts'!C72</f>
        <v>1.0034</v>
      </c>
      <c r="E72" s="143">
        <f>'Tube wts'!D72</f>
        <v>1.0334</v>
      </c>
      <c r="F72" s="48">
        <f t="shared" si="1"/>
        <v>0.03</v>
      </c>
      <c r="G72" s="48">
        <f t="shared" si="2"/>
        <v>270</v>
      </c>
      <c r="H72" s="149" t="s">
        <v>118</v>
      </c>
      <c r="I72" s="149">
        <v>23.0</v>
      </c>
      <c r="J72" s="149">
        <v>3.0</v>
      </c>
      <c r="K72" s="149">
        <v>0.0</v>
      </c>
      <c r="L72" s="149" t="s">
        <v>118</v>
      </c>
      <c r="M72" s="149" t="s">
        <v>118</v>
      </c>
      <c r="N72" s="143">
        <v>50.0</v>
      </c>
      <c r="O72" s="143">
        <f t="shared" si="3"/>
        <v>20</v>
      </c>
      <c r="P72" s="183"/>
      <c r="Q72" s="183">
        <f>O72 * (1/10^-2) *I72</f>
        <v>46000</v>
      </c>
      <c r="R72" s="183">
        <f t="shared" si="81"/>
        <v>60000</v>
      </c>
      <c r="S72" s="183"/>
      <c r="T72" s="183"/>
      <c r="U72" s="183"/>
      <c r="V72" s="143"/>
      <c r="W72" s="183">
        <f t="shared" si="73"/>
        <v>53000</v>
      </c>
      <c r="X72" s="143"/>
    </row>
    <row r="73" ht="15.75" customHeight="1">
      <c r="A73" s="143">
        <f t="shared" ref="A73:B73" si="84">A57+1</f>
        <v>4</v>
      </c>
      <c r="B73" s="186">
        <f t="shared" si="84"/>
        <v>43857</v>
      </c>
      <c r="C73" s="143" t="str">
        <f>'Tube wts'!B73</f>
        <v>-4_11_L</v>
      </c>
      <c r="D73" s="143">
        <f>'Tube wts'!C73</f>
        <v>1.0151</v>
      </c>
      <c r="E73" s="143">
        <f>'Tube wts'!D73</f>
        <v>1.0337</v>
      </c>
      <c r="F73" s="48">
        <f t="shared" si="1"/>
        <v>0.0186</v>
      </c>
      <c r="G73" s="48">
        <f t="shared" si="2"/>
        <v>167.4</v>
      </c>
      <c r="H73" s="149" t="s">
        <v>118</v>
      </c>
      <c r="I73" s="149" t="s">
        <v>118</v>
      </c>
      <c r="J73" s="149">
        <v>57.0</v>
      </c>
      <c r="K73" s="149" t="s">
        <v>108</v>
      </c>
      <c r="L73" s="149" t="s">
        <v>108</v>
      </c>
      <c r="M73" s="149" t="s">
        <v>118</v>
      </c>
      <c r="N73" s="143">
        <v>50.0</v>
      </c>
      <c r="O73" s="143">
        <f t="shared" si="3"/>
        <v>20</v>
      </c>
      <c r="P73" s="183"/>
      <c r="Q73" s="183"/>
      <c r="R73" s="183">
        <f t="shared" si="81"/>
        <v>1140000</v>
      </c>
      <c r="S73" s="183"/>
      <c r="T73" s="183"/>
      <c r="U73" s="183"/>
      <c r="V73" s="149" t="s">
        <v>221</v>
      </c>
      <c r="W73" s="183">
        <f t="shared" si="73"/>
        <v>1140000</v>
      </c>
      <c r="X73" s="143"/>
    </row>
    <row r="74" ht="15.75" customHeight="1">
      <c r="A74" s="143">
        <f t="shared" ref="A74:B74" si="85">A58+1</f>
        <v>4</v>
      </c>
      <c r="B74" s="186">
        <f t="shared" si="85"/>
        <v>43857</v>
      </c>
      <c r="C74" s="143" t="str">
        <f>'Tube wts'!B74</f>
        <v>-4_11_R</v>
      </c>
      <c r="D74" s="143">
        <f>'Tube wts'!C74</f>
        <v>1.0045</v>
      </c>
      <c r="E74" s="143">
        <f>'Tube wts'!D74</f>
        <v>1.0191</v>
      </c>
      <c r="F74" s="48">
        <f t="shared" si="1"/>
        <v>0.0146</v>
      </c>
      <c r="G74" s="48">
        <f t="shared" si="2"/>
        <v>131.4</v>
      </c>
      <c r="H74" s="149" t="s">
        <v>118</v>
      </c>
      <c r="I74" s="149" t="s">
        <v>118</v>
      </c>
      <c r="J74" s="149">
        <v>92.0</v>
      </c>
      <c r="K74" s="149">
        <v>26.0</v>
      </c>
      <c r="L74" s="149">
        <v>3.0</v>
      </c>
      <c r="M74" s="149" t="s">
        <v>118</v>
      </c>
      <c r="N74" s="143">
        <v>50.0</v>
      </c>
      <c r="O74" s="143">
        <f t="shared" si="3"/>
        <v>20</v>
      </c>
      <c r="P74" s="183"/>
      <c r="Q74" s="183"/>
      <c r="R74" s="183">
        <f t="shared" si="81"/>
        <v>1840000</v>
      </c>
      <c r="S74" s="183">
        <f>O74 * (1/10^-4) *K74</f>
        <v>5200000</v>
      </c>
      <c r="T74" s="183">
        <f>O74 * (1/10^-5) *L74</f>
        <v>6000000</v>
      </c>
      <c r="U74" s="183"/>
      <c r="V74" s="143"/>
      <c r="W74" s="183">
        <f t="shared" si="73"/>
        <v>4346666.667</v>
      </c>
      <c r="X74" s="143"/>
    </row>
    <row r="75" ht="15.75" customHeight="1">
      <c r="A75" s="143">
        <f t="shared" ref="A75:B75" si="86">A59+1</f>
        <v>4</v>
      </c>
      <c r="B75" s="186">
        <f t="shared" si="86"/>
        <v>43857</v>
      </c>
      <c r="C75" s="143" t="str">
        <f>'Tube wts'!B75</f>
        <v>-3_11_30</v>
      </c>
      <c r="D75" s="143">
        <f>'Tube wts'!C75</f>
        <v>1.0214</v>
      </c>
      <c r="E75" s="143">
        <f>'Tube wts'!D75</f>
        <v>1.0348</v>
      </c>
      <c r="F75" s="48">
        <f t="shared" si="1"/>
        <v>0.0134</v>
      </c>
      <c r="G75" s="48">
        <f t="shared" si="2"/>
        <v>120.6</v>
      </c>
      <c r="H75" s="149">
        <v>0.0</v>
      </c>
      <c r="I75" s="149" t="s">
        <v>118</v>
      </c>
      <c r="J75" s="149" t="s">
        <v>118</v>
      </c>
      <c r="K75" s="149" t="s">
        <v>118</v>
      </c>
      <c r="L75" s="149" t="s">
        <v>118</v>
      </c>
      <c r="M75" s="149" t="s">
        <v>118</v>
      </c>
      <c r="N75" s="143">
        <v>50.0</v>
      </c>
      <c r="O75" s="143">
        <f t="shared" si="3"/>
        <v>20</v>
      </c>
      <c r="P75" s="183">
        <f t="shared" ref="P75:P81" si="88">O75 * (1/10^-1) *H75</f>
        <v>0</v>
      </c>
      <c r="Q75" s="183"/>
      <c r="R75" s="183"/>
      <c r="S75" s="183"/>
      <c r="T75" s="183"/>
      <c r="U75" s="183"/>
      <c r="V75" s="143"/>
      <c r="W75" s="183">
        <f t="shared" si="73"/>
        <v>0</v>
      </c>
      <c r="X75" s="143"/>
    </row>
    <row r="76" ht="15.75" customHeight="1">
      <c r="A76" s="143">
        <f t="shared" ref="A76:B76" si="87">A60+1</f>
        <v>4</v>
      </c>
      <c r="B76" s="186">
        <f t="shared" si="87"/>
        <v>43857</v>
      </c>
      <c r="C76" s="143" t="str">
        <f>'Tube wts'!B76</f>
        <v>-3_11_3L</v>
      </c>
      <c r="D76" s="143">
        <f>'Tube wts'!C76</f>
        <v>0.9997</v>
      </c>
      <c r="E76" s="143">
        <f>'Tube wts'!D76</f>
        <v>1.0146</v>
      </c>
      <c r="F76" s="48">
        <f t="shared" si="1"/>
        <v>0.0149</v>
      </c>
      <c r="G76" s="48">
        <f t="shared" si="2"/>
        <v>134.1</v>
      </c>
      <c r="H76" s="149">
        <v>0.0</v>
      </c>
      <c r="I76" s="149" t="s">
        <v>118</v>
      </c>
      <c r="J76" s="149" t="s">
        <v>118</v>
      </c>
      <c r="K76" s="149" t="s">
        <v>118</v>
      </c>
      <c r="L76" s="149" t="s">
        <v>118</v>
      </c>
      <c r="M76" s="149" t="s">
        <v>118</v>
      </c>
      <c r="N76" s="143">
        <v>50.0</v>
      </c>
      <c r="O76" s="143">
        <f t="shared" si="3"/>
        <v>20</v>
      </c>
      <c r="P76" s="183">
        <f t="shared" si="88"/>
        <v>0</v>
      </c>
      <c r="Q76" s="183"/>
      <c r="R76" s="183"/>
      <c r="S76" s="183"/>
      <c r="T76" s="183"/>
      <c r="U76" s="183"/>
      <c r="V76" s="143"/>
      <c r="W76" s="183">
        <f t="shared" si="73"/>
        <v>0</v>
      </c>
      <c r="X76" s="143"/>
    </row>
    <row r="77" ht="15.75" customHeight="1">
      <c r="A77" s="143">
        <f t="shared" ref="A77:B77" si="89">A61+1</f>
        <v>4</v>
      </c>
      <c r="B77" s="186">
        <f t="shared" si="89"/>
        <v>43857</v>
      </c>
      <c r="C77" s="143" t="str">
        <f>'Tube wts'!B77</f>
        <v>-3_11_3R</v>
      </c>
      <c r="D77" s="143">
        <f>'Tube wts'!C77</f>
        <v>1.0132</v>
      </c>
      <c r="E77" s="143">
        <f>'Tube wts'!D77</f>
        <v>1.0251</v>
      </c>
      <c r="F77" s="48">
        <f t="shared" si="1"/>
        <v>0.0119</v>
      </c>
      <c r="G77" s="48">
        <f t="shared" si="2"/>
        <v>107.1</v>
      </c>
      <c r="H77" s="149">
        <v>0.0</v>
      </c>
      <c r="I77" s="149" t="s">
        <v>118</v>
      </c>
      <c r="J77" s="149" t="s">
        <v>118</v>
      </c>
      <c r="K77" s="149" t="s">
        <v>118</v>
      </c>
      <c r="L77" s="149" t="s">
        <v>118</v>
      </c>
      <c r="M77" s="149" t="s">
        <v>118</v>
      </c>
      <c r="N77" s="143">
        <v>50.0</v>
      </c>
      <c r="O77" s="143">
        <f t="shared" si="3"/>
        <v>20</v>
      </c>
      <c r="P77" s="183">
        <f t="shared" si="88"/>
        <v>0</v>
      </c>
      <c r="Q77" s="183"/>
      <c r="R77" s="183"/>
      <c r="S77" s="183"/>
      <c r="T77" s="183"/>
      <c r="U77" s="183"/>
      <c r="V77" s="143"/>
      <c r="W77" s="183">
        <f t="shared" si="73"/>
        <v>0</v>
      </c>
      <c r="X77" s="143"/>
    </row>
    <row r="78" ht="15.75" customHeight="1">
      <c r="A78" s="143">
        <f t="shared" ref="A78:B78" si="90">A62+1</f>
        <v>4</v>
      </c>
      <c r="B78" s="186">
        <f t="shared" si="90"/>
        <v>43857</v>
      </c>
      <c r="C78" s="143" t="str">
        <f>'Tube wts'!B78</f>
        <v>-2_11_0</v>
      </c>
      <c r="D78" s="143">
        <f>'Tube wts'!C78</f>
        <v>1.004</v>
      </c>
      <c r="E78" s="143">
        <f>'Tube wts'!D78</f>
        <v>1.0189</v>
      </c>
      <c r="F78" s="48">
        <f t="shared" si="1"/>
        <v>0.0149</v>
      </c>
      <c r="G78" s="48">
        <f t="shared" si="2"/>
        <v>134.1</v>
      </c>
      <c r="H78" s="149">
        <v>0.0</v>
      </c>
      <c r="I78" s="184" t="s">
        <v>118</v>
      </c>
      <c r="J78" s="149" t="s">
        <v>118</v>
      </c>
      <c r="K78" s="149" t="s">
        <v>118</v>
      </c>
      <c r="L78" s="149" t="s">
        <v>118</v>
      </c>
      <c r="M78" s="149" t="s">
        <v>118</v>
      </c>
      <c r="N78" s="143">
        <v>50.0</v>
      </c>
      <c r="O78" s="143">
        <f t="shared" si="3"/>
        <v>20</v>
      </c>
      <c r="P78" s="183">
        <f t="shared" si="88"/>
        <v>0</v>
      </c>
      <c r="Q78" s="183"/>
      <c r="R78" s="183"/>
      <c r="S78" s="183"/>
      <c r="T78" s="183"/>
      <c r="U78" s="183"/>
      <c r="V78" s="143"/>
      <c r="W78" s="183">
        <f t="shared" si="73"/>
        <v>0</v>
      </c>
      <c r="X78" s="143"/>
    </row>
    <row r="79" ht="15.75" customHeight="1">
      <c r="A79" s="143">
        <f t="shared" ref="A79:B79" si="91">A63+1</f>
        <v>4</v>
      </c>
      <c r="B79" s="186">
        <f t="shared" si="91"/>
        <v>43857</v>
      </c>
      <c r="C79" s="143" t="str">
        <f>'Tube wts'!B79</f>
        <v>-2_11_R</v>
      </c>
      <c r="D79" s="143">
        <f>'Tube wts'!C79</f>
        <v>0.9952</v>
      </c>
      <c r="E79" s="143">
        <f>'Tube wts'!D79</f>
        <v>1.0082</v>
      </c>
      <c r="F79" s="48">
        <f t="shared" si="1"/>
        <v>0.013</v>
      </c>
      <c r="G79" s="48">
        <f t="shared" si="2"/>
        <v>117</v>
      </c>
      <c r="H79" s="149">
        <v>0.0</v>
      </c>
      <c r="I79" s="149" t="s">
        <v>118</v>
      </c>
      <c r="J79" s="149" t="s">
        <v>118</v>
      </c>
      <c r="K79" s="149" t="s">
        <v>118</v>
      </c>
      <c r="L79" s="149" t="s">
        <v>118</v>
      </c>
      <c r="M79" s="149" t="s">
        <v>118</v>
      </c>
      <c r="N79" s="143">
        <v>50.0</v>
      </c>
      <c r="O79" s="143">
        <f t="shared" si="3"/>
        <v>20</v>
      </c>
      <c r="P79" s="183">
        <f t="shared" si="88"/>
        <v>0</v>
      </c>
      <c r="Q79" s="183"/>
      <c r="R79" s="183"/>
      <c r="S79" s="183"/>
      <c r="T79" s="183"/>
      <c r="U79" s="183"/>
      <c r="V79" s="149"/>
      <c r="W79" s="183">
        <f>AVERAGE(P79:V79)</f>
        <v>0</v>
      </c>
      <c r="X79" s="143"/>
    </row>
    <row r="80" ht="15.75" customHeight="1">
      <c r="A80" s="143">
        <f t="shared" ref="A80:B80" si="92">A64+1</f>
        <v>4</v>
      </c>
      <c r="B80" s="186">
        <f t="shared" si="92"/>
        <v>43857</v>
      </c>
      <c r="C80" s="143" t="str">
        <f>'Tube wts'!B80</f>
        <v>-1_11_10</v>
      </c>
      <c r="D80" s="143">
        <f>'Tube wts'!C80</f>
        <v>1.0069</v>
      </c>
      <c r="E80" s="143">
        <f>'Tube wts'!D80</f>
        <v>1.0278</v>
      </c>
      <c r="F80" s="48">
        <f t="shared" si="1"/>
        <v>0.0209</v>
      </c>
      <c r="G80" s="48">
        <f t="shared" si="2"/>
        <v>188.1</v>
      </c>
      <c r="H80" s="149">
        <v>0.0</v>
      </c>
      <c r="I80" s="149">
        <v>1.0</v>
      </c>
      <c r="J80" s="149" t="s">
        <v>118</v>
      </c>
      <c r="K80" s="149" t="s">
        <v>118</v>
      </c>
      <c r="L80" s="149" t="s">
        <v>118</v>
      </c>
      <c r="M80" s="149" t="s">
        <v>118</v>
      </c>
      <c r="N80" s="143">
        <v>50.0</v>
      </c>
      <c r="O80" s="143">
        <f t="shared" si="3"/>
        <v>20</v>
      </c>
      <c r="P80" s="183">
        <f t="shared" si="88"/>
        <v>0</v>
      </c>
      <c r="Q80" s="183">
        <f t="shared" ref="Q80:Q81" si="94">O80 * (1/10^-2) *I80</f>
        <v>2000</v>
      </c>
      <c r="R80" s="183"/>
      <c r="S80" s="183"/>
      <c r="T80" s="230"/>
      <c r="U80" s="183"/>
      <c r="V80" s="143"/>
      <c r="W80" s="183">
        <f t="shared" ref="W80:W92" si="95">AVERAGE(P80:U80)</f>
        <v>1000</v>
      </c>
      <c r="X80" s="143"/>
    </row>
    <row r="81" ht="15.75" customHeight="1">
      <c r="A81" s="143">
        <f t="shared" ref="A81:B81" si="93">A65+1</f>
        <v>4</v>
      </c>
      <c r="B81" s="186">
        <f t="shared" si="93"/>
        <v>43857</v>
      </c>
      <c r="C81" s="143" t="str">
        <f>'Tube wts'!B81</f>
        <v>-1_11_1R</v>
      </c>
      <c r="D81" s="143">
        <f>'Tube wts'!C81</f>
        <v>1.0003</v>
      </c>
      <c r="E81" s="143">
        <f>'Tube wts'!D81</f>
        <v>1.0144</v>
      </c>
      <c r="F81" s="48">
        <f t="shared" si="1"/>
        <v>0.0141</v>
      </c>
      <c r="G81" s="48">
        <f t="shared" si="2"/>
        <v>126.9</v>
      </c>
      <c r="H81" s="149">
        <v>4.0</v>
      </c>
      <c r="I81" s="149">
        <v>2.0</v>
      </c>
      <c r="J81" s="149" t="s">
        <v>118</v>
      </c>
      <c r="K81" s="149" t="s">
        <v>118</v>
      </c>
      <c r="L81" s="149" t="s">
        <v>118</v>
      </c>
      <c r="M81" s="149" t="s">
        <v>118</v>
      </c>
      <c r="N81" s="143">
        <v>50.0</v>
      </c>
      <c r="O81" s="143">
        <f t="shared" si="3"/>
        <v>20</v>
      </c>
      <c r="P81" s="183">
        <f t="shared" si="88"/>
        <v>800</v>
      </c>
      <c r="Q81" s="183">
        <f t="shared" si="94"/>
        <v>4000</v>
      </c>
      <c r="R81" s="183"/>
      <c r="S81" s="183"/>
      <c r="T81" s="183"/>
      <c r="U81" s="183"/>
      <c r="V81" s="143"/>
      <c r="W81" s="183">
        <f t="shared" si="95"/>
        <v>2400</v>
      </c>
      <c r="X81" s="143"/>
    </row>
    <row r="82" ht="15.75" customHeight="1">
      <c r="A82" s="143">
        <f t="shared" ref="A82:B82" si="96">A66+1</f>
        <v>5</v>
      </c>
      <c r="B82" s="186">
        <f t="shared" si="96"/>
        <v>43858</v>
      </c>
      <c r="C82" s="143" t="str">
        <f>'Tube wts'!B82</f>
        <v>NT_11_0</v>
      </c>
      <c r="D82" s="143">
        <f>'Tube wts'!C82</f>
        <v>1.0123</v>
      </c>
      <c r="E82" s="143">
        <f>'Tube wts'!D82</f>
        <v>1.0324</v>
      </c>
      <c r="F82" s="48">
        <f t="shared" si="1"/>
        <v>0.0201</v>
      </c>
      <c r="G82" s="48">
        <f t="shared" si="2"/>
        <v>180.9</v>
      </c>
      <c r="H82" s="149" t="s">
        <v>118</v>
      </c>
      <c r="I82" s="149" t="s">
        <v>118</v>
      </c>
      <c r="J82" s="149" t="s">
        <v>118</v>
      </c>
      <c r="K82" s="149" t="s">
        <v>120</v>
      </c>
      <c r="L82" s="149">
        <v>15.0</v>
      </c>
      <c r="M82" s="149" t="s">
        <v>118</v>
      </c>
      <c r="N82" s="143">
        <v>50.0</v>
      </c>
      <c r="O82" s="143">
        <f t="shared" si="3"/>
        <v>20</v>
      </c>
      <c r="P82" s="183"/>
      <c r="Q82" s="183"/>
      <c r="R82" s="183"/>
      <c r="S82" s="183"/>
      <c r="T82" s="183">
        <f t="shared" ref="T82:T85" si="98">O82 * (1/10^-5) *L82</f>
        <v>30000000</v>
      </c>
      <c r="U82" s="183"/>
      <c r="V82" s="143"/>
      <c r="W82" s="183">
        <f t="shared" si="95"/>
        <v>30000000</v>
      </c>
      <c r="X82" s="143"/>
    </row>
    <row r="83" ht="15.75" customHeight="1">
      <c r="A83" s="143">
        <f t="shared" ref="A83:B83" si="97">A67+1</f>
        <v>5</v>
      </c>
      <c r="B83" s="186">
        <f t="shared" si="97"/>
        <v>43858</v>
      </c>
      <c r="C83" s="143" t="str">
        <f>'Tube wts'!B83</f>
        <v>NT_11_R</v>
      </c>
      <c r="D83" s="143">
        <f>'Tube wts'!C83</f>
        <v>1.0141</v>
      </c>
      <c r="E83" s="143">
        <f>'Tube wts'!D83</f>
        <v>1.0264</v>
      </c>
      <c r="F83" s="48">
        <f t="shared" si="1"/>
        <v>0.0123</v>
      </c>
      <c r="G83" s="48">
        <f t="shared" si="2"/>
        <v>110.7</v>
      </c>
      <c r="H83" s="149" t="s">
        <v>118</v>
      </c>
      <c r="I83" s="149" t="s">
        <v>118</v>
      </c>
      <c r="J83" s="149" t="s">
        <v>118</v>
      </c>
      <c r="K83" s="149">
        <v>21.0</v>
      </c>
      <c r="L83" s="149">
        <v>2.0</v>
      </c>
      <c r="M83" s="149" t="s">
        <v>118</v>
      </c>
      <c r="N83" s="143">
        <v>50.0</v>
      </c>
      <c r="O83" s="143">
        <f t="shared" si="3"/>
        <v>20</v>
      </c>
      <c r="P83" s="183"/>
      <c r="Q83" s="183"/>
      <c r="R83" s="183"/>
      <c r="S83" s="183">
        <f t="shared" ref="S83:S84" si="100">O83 * (1/10^-4) *K83</f>
        <v>4200000</v>
      </c>
      <c r="T83" s="183">
        <f t="shared" si="98"/>
        <v>4000000</v>
      </c>
      <c r="U83" s="183"/>
      <c r="V83" s="143"/>
      <c r="W83" s="183">
        <f t="shared" si="95"/>
        <v>4100000</v>
      </c>
      <c r="X83" s="143"/>
    </row>
    <row r="84" ht="15.75" customHeight="1">
      <c r="A84" s="143">
        <f t="shared" ref="A84:B84" si="99">A68+1</f>
        <v>5</v>
      </c>
      <c r="B84" s="186">
        <f t="shared" si="99"/>
        <v>43858</v>
      </c>
      <c r="C84" s="143" t="str">
        <f>'Tube wts'!B84</f>
        <v>-6_11_0</v>
      </c>
      <c r="D84" s="143">
        <f>'Tube wts'!C84</f>
        <v>1.0112</v>
      </c>
      <c r="E84" s="143">
        <f>'Tube wts'!D84</f>
        <v>1.0259</v>
      </c>
      <c r="F84" s="48">
        <f t="shared" si="1"/>
        <v>0.0147</v>
      </c>
      <c r="G84" s="48">
        <f t="shared" si="2"/>
        <v>132.3</v>
      </c>
      <c r="H84" s="149" t="s">
        <v>118</v>
      </c>
      <c r="I84" s="149" t="s">
        <v>118</v>
      </c>
      <c r="J84" s="149" t="s">
        <v>118</v>
      </c>
      <c r="K84" s="149">
        <v>94.0</v>
      </c>
      <c r="L84" s="149">
        <v>6.0</v>
      </c>
      <c r="M84" s="149" t="s">
        <v>118</v>
      </c>
      <c r="N84" s="143">
        <v>50.0</v>
      </c>
      <c r="O84" s="143">
        <f t="shared" si="3"/>
        <v>20</v>
      </c>
      <c r="P84" s="183"/>
      <c r="Q84" s="183"/>
      <c r="R84" s="183"/>
      <c r="S84" s="183">
        <f t="shared" si="100"/>
        <v>18800000</v>
      </c>
      <c r="T84" s="183">
        <f t="shared" si="98"/>
        <v>12000000</v>
      </c>
      <c r="U84" s="183"/>
      <c r="V84" s="143"/>
      <c r="W84" s="183">
        <f t="shared" si="95"/>
        <v>15400000</v>
      </c>
      <c r="X84" s="143"/>
    </row>
    <row r="85" ht="15.75" customHeight="1">
      <c r="A85" s="143">
        <f t="shared" ref="A85:B85" si="101">A69+1</f>
        <v>5</v>
      </c>
      <c r="B85" s="186">
        <f t="shared" si="101"/>
        <v>43858</v>
      </c>
      <c r="C85" s="143" t="str">
        <f>'Tube wts'!B85</f>
        <v>-6_11_R</v>
      </c>
      <c r="D85" s="143">
        <f>'Tube wts'!C85</f>
        <v>1.016</v>
      </c>
      <c r="E85" s="143">
        <f>'Tube wts'!D85</f>
        <v>1.0322</v>
      </c>
      <c r="F85" s="48">
        <f t="shared" si="1"/>
        <v>0.0162</v>
      </c>
      <c r="G85" s="48">
        <f t="shared" si="2"/>
        <v>145.8</v>
      </c>
      <c r="H85" s="149" t="s">
        <v>118</v>
      </c>
      <c r="I85" s="149" t="s">
        <v>118</v>
      </c>
      <c r="J85" s="149" t="s">
        <v>118</v>
      </c>
      <c r="K85" s="149" t="s">
        <v>120</v>
      </c>
      <c r="L85" s="149">
        <v>36.0</v>
      </c>
      <c r="M85" s="149" t="s">
        <v>118</v>
      </c>
      <c r="N85" s="143">
        <v>50.0</v>
      </c>
      <c r="O85" s="143">
        <f t="shared" si="3"/>
        <v>20</v>
      </c>
      <c r="P85" s="183"/>
      <c r="Q85" s="183"/>
      <c r="R85" s="183"/>
      <c r="S85" s="183"/>
      <c r="T85" s="183">
        <f t="shared" si="98"/>
        <v>72000000</v>
      </c>
      <c r="U85" s="183"/>
      <c r="V85" s="143"/>
      <c r="W85" s="183">
        <f t="shared" si="95"/>
        <v>72000000</v>
      </c>
      <c r="X85" s="143"/>
    </row>
    <row r="86" ht="15.75" customHeight="1">
      <c r="A86" s="143">
        <f t="shared" ref="A86:B86" si="102">A70+1</f>
        <v>5</v>
      </c>
      <c r="B86" s="186">
        <f t="shared" si="102"/>
        <v>43858</v>
      </c>
      <c r="C86" s="143" t="str">
        <f>'Tube wts'!B86</f>
        <v>-5_11_20</v>
      </c>
      <c r="D86" s="143">
        <f>'Tube wts'!C86</f>
        <v>1.0086</v>
      </c>
      <c r="E86" s="143">
        <f>'Tube wts'!D86</f>
        <v>1.0251</v>
      </c>
      <c r="F86" s="48">
        <f t="shared" si="1"/>
        <v>0.0165</v>
      </c>
      <c r="G86" s="48">
        <f t="shared" si="2"/>
        <v>148.5</v>
      </c>
      <c r="H86" s="149" t="s">
        <v>118</v>
      </c>
      <c r="I86" s="149" t="s">
        <v>120</v>
      </c>
      <c r="J86" s="149">
        <v>13.0</v>
      </c>
      <c r="K86" s="149" t="s">
        <v>118</v>
      </c>
      <c r="L86" s="149" t="s">
        <v>118</v>
      </c>
      <c r="M86" s="149" t="s">
        <v>118</v>
      </c>
      <c r="N86" s="143">
        <v>50.0</v>
      </c>
      <c r="O86" s="143">
        <f t="shared" si="3"/>
        <v>20</v>
      </c>
      <c r="P86" s="183"/>
      <c r="Q86" s="183"/>
      <c r="R86" s="183">
        <f t="shared" ref="R86:R87" si="104">O86 * (1/10^-3) *J86</f>
        <v>260000</v>
      </c>
      <c r="S86" s="183"/>
      <c r="T86" s="183"/>
      <c r="U86" s="183"/>
      <c r="V86" s="143"/>
      <c r="W86" s="183">
        <f t="shared" si="95"/>
        <v>260000</v>
      </c>
      <c r="X86" s="143"/>
    </row>
    <row r="87" ht="15.75" customHeight="1">
      <c r="A87" s="143">
        <f t="shared" ref="A87:B87" si="103">A71+1</f>
        <v>5</v>
      </c>
      <c r="B87" s="186">
        <f t="shared" si="103"/>
        <v>43858</v>
      </c>
      <c r="C87" s="143" t="str">
        <f>'Tube wts'!B87</f>
        <v>-5_11_2R</v>
      </c>
      <c r="D87" s="143">
        <f>'Tube wts'!C87</f>
        <v>1.0027</v>
      </c>
      <c r="E87" s="143">
        <f>'Tube wts'!D87</f>
        <v>1.0132</v>
      </c>
      <c r="F87" s="48">
        <f t="shared" si="1"/>
        <v>0.0105</v>
      </c>
      <c r="G87" s="48">
        <f t="shared" si="2"/>
        <v>94.5</v>
      </c>
      <c r="H87" s="149" t="s">
        <v>118</v>
      </c>
      <c r="I87" s="149">
        <v>47.0</v>
      </c>
      <c r="J87" s="149">
        <v>4.0</v>
      </c>
      <c r="K87" s="149" t="s">
        <v>118</v>
      </c>
      <c r="L87" s="149" t="s">
        <v>118</v>
      </c>
      <c r="M87" s="149" t="s">
        <v>118</v>
      </c>
      <c r="N87" s="143">
        <v>50.0</v>
      </c>
      <c r="O87" s="143">
        <f t="shared" si="3"/>
        <v>20</v>
      </c>
      <c r="P87" s="183"/>
      <c r="Q87" s="183">
        <f>O87 * (1/10^-2) *I87</f>
        <v>94000</v>
      </c>
      <c r="R87" s="183">
        <f t="shared" si="104"/>
        <v>80000</v>
      </c>
      <c r="S87" s="183"/>
      <c r="T87" s="183"/>
      <c r="U87" s="183"/>
      <c r="V87" s="143"/>
      <c r="W87" s="183">
        <f t="shared" si="95"/>
        <v>87000</v>
      </c>
      <c r="X87" s="143"/>
    </row>
    <row r="88" ht="15.75" customHeight="1">
      <c r="A88" s="143">
        <f t="shared" ref="A88:B88" si="105">A72+1</f>
        <v>5</v>
      </c>
      <c r="B88" s="186">
        <f t="shared" si="105"/>
        <v>43858</v>
      </c>
      <c r="C88" s="143" t="str">
        <f>'Tube wts'!B88</f>
        <v>-4_11_0</v>
      </c>
      <c r="D88" s="143">
        <f>'Tube wts'!C88</f>
        <v>1.0232</v>
      </c>
      <c r="E88" s="143">
        <f>'Tube wts'!D88</f>
        <v>1.0375</v>
      </c>
      <c r="F88" s="48">
        <f t="shared" si="1"/>
        <v>0.0143</v>
      </c>
      <c r="G88" s="48">
        <f t="shared" si="2"/>
        <v>128.7</v>
      </c>
      <c r="H88" s="149">
        <v>3.0</v>
      </c>
      <c r="I88" s="149">
        <v>0.0</v>
      </c>
      <c r="J88" s="149" t="s">
        <v>118</v>
      </c>
      <c r="K88" s="149" t="s">
        <v>118</v>
      </c>
      <c r="L88" s="149" t="s">
        <v>118</v>
      </c>
      <c r="M88" s="149" t="s">
        <v>118</v>
      </c>
      <c r="N88" s="143">
        <v>50.0</v>
      </c>
      <c r="O88" s="143">
        <f t="shared" si="3"/>
        <v>20</v>
      </c>
      <c r="P88" s="183">
        <f>O88 * (1/10^-1) *H88</f>
        <v>600</v>
      </c>
      <c r="Q88" s="183"/>
      <c r="R88" s="183"/>
      <c r="S88" s="183"/>
      <c r="T88" s="183"/>
      <c r="U88" s="183"/>
      <c r="V88" s="143"/>
      <c r="W88" s="183">
        <f t="shared" si="95"/>
        <v>600</v>
      </c>
      <c r="X88" s="143"/>
    </row>
    <row r="89" ht="15.75" customHeight="1">
      <c r="A89" s="143">
        <f t="shared" ref="A89:B89" si="106">A73+1</f>
        <v>5</v>
      </c>
      <c r="B89" s="186">
        <f t="shared" si="106"/>
        <v>43858</v>
      </c>
      <c r="C89" s="143" t="str">
        <f>'Tube wts'!B89</f>
        <v>-4_11_L</v>
      </c>
      <c r="D89" s="143">
        <f>'Tube wts'!C89</f>
        <v>1.0014</v>
      </c>
      <c r="E89" s="143">
        <f>'Tube wts'!D89</f>
        <v>1.0141</v>
      </c>
      <c r="F89" s="48">
        <f t="shared" si="1"/>
        <v>0.0127</v>
      </c>
      <c r="G89" s="48">
        <f t="shared" si="2"/>
        <v>114.3</v>
      </c>
      <c r="H89" s="149" t="s">
        <v>118</v>
      </c>
      <c r="I89" s="149" t="s">
        <v>120</v>
      </c>
      <c r="J89" s="149">
        <v>31.0</v>
      </c>
      <c r="K89" s="149" t="s">
        <v>118</v>
      </c>
      <c r="L89" s="149" t="s">
        <v>118</v>
      </c>
      <c r="M89" s="149" t="s">
        <v>118</v>
      </c>
      <c r="N89" s="143">
        <v>50.0</v>
      </c>
      <c r="O89" s="143">
        <f t="shared" si="3"/>
        <v>20</v>
      </c>
      <c r="P89" s="183"/>
      <c r="Q89" s="183"/>
      <c r="R89" s="183">
        <f t="shared" ref="R89:R90" si="108">O89 * (1/10^-3) *J89</f>
        <v>620000</v>
      </c>
      <c r="S89" s="183"/>
      <c r="T89" s="183"/>
      <c r="U89" s="183"/>
      <c r="V89" s="143"/>
      <c r="W89" s="183">
        <f t="shared" si="95"/>
        <v>620000</v>
      </c>
      <c r="X89" s="143"/>
    </row>
    <row r="90" ht="15.75" customHeight="1">
      <c r="A90" s="143">
        <f t="shared" ref="A90:B90" si="107">A74+1</f>
        <v>5</v>
      </c>
      <c r="B90" s="186">
        <f t="shared" si="107"/>
        <v>43858</v>
      </c>
      <c r="C90" s="143" t="str">
        <f>'Tube wts'!B90</f>
        <v>-4_11_R</v>
      </c>
      <c r="D90" s="143">
        <f>'Tube wts'!C90</f>
        <v>0.9944</v>
      </c>
      <c r="E90" s="143">
        <f>'Tube wts'!D90</f>
        <v>1.0076</v>
      </c>
      <c r="F90" s="48">
        <f t="shared" si="1"/>
        <v>0.0132</v>
      </c>
      <c r="G90" s="48">
        <f t="shared" si="2"/>
        <v>118.8</v>
      </c>
      <c r="H90" s="149" t="s">
        <v>118</v>
      </c>
      <c r="I90" s="149">
        <v>27.0</v>
      </c>
      <c r="J90" s="149">
        <v>2.0</v>
      </c>
      <c r="K90" s="149" t="s">
        <v>118</v>
      </c>
      <c r="L90" s="149" t="s">
        <v>118</v>
      </c>
      <c r="M90" s="149" t="s">
        <v>118</v>
      </c>
      <c r="N90" s="143">
        <v>50.0</v>
      </c>
      <c r="O90" s="143">
        <f t="shared" si="3"/>
        <v>20</v>
      </c>
      <c r="P90" s="183"/>
      <c r="Q90" s="183">
        <f>O90 * (1/10^-2) *I90</f>
        <v>54000</v>
      </c>
      <c r="R90" s="183">
        <f t="shared" si="108"/>
        <v>40000</v>
      </c>
      <c r="S90" s="183"/>
      <c r="T90" s="183"/>
      <c r="U90" s="183"/>
      <c r="V90" s="143"/>
      <c r="W90" s="183">
        <f t="shared" si="95"/>
        <v>47000</v>
      </c>
      <c r="X90" s="143"/>
    </row>
    <row r="91" ht="15.75" customHeight="1">
      <c r="A91" s="143">
        <f t="shared" ref="A91:B91" si="109">A75+1</f>
        <v>5</v>
      </c>
      <c r="B91" s="186">
        <f t="shared" si="109"/>
        <v>43858</v>
      </c>
      <c r="C91" s="143" t="str">
        <f>'Tube wts'!B91</f>
        <v>-3_11_30</v>
      </c>
      <c r="D91" s="143">
        <f>'Tube wts'!C91</f>
        <v>1.0114</v>
      </c>
      <c r="E91" s="143">
        <f>'Tube wts'!D91</f>
        <v>1.0234</v>
      </c>
      <c r="F91" s="48">
        <f t="shared" si="1"/>
        <v>0.012</v>
      </c>
      <c r="G91" s="48">
        <f t="shared" si="2"/>
        <v>108</v>
      </c>
      <c r="H91" s="149">
        <v>0.0</v>
      </c>
      <c r="I91" s="149" t="s">
        <v>118</v>
      </c>
      <c r="J91" s="149" t="s">
        <v>118</v>
      </c>
      <c r="K91" s="149" t="s">
        <v>118</v>
      </c>
      <c r="L91" s="149" t="s">
        <v>118</v>
      </c>
      <c r="M91" s="149" t="s">
        <v>118</v>
      </c>
      <c r="N91" s="143">
        <v>50.0</v>
      </c>
      <c r="O91" s="143">
        <f t="shared" si="3"/>
        <v>20</v>
      </c>
      <c r="P91" s="183">
        <f t="shared" ref="P91:P97" si="111">O91 * (1/10^-1) *H91</f>
        <v>0</v>
      </c>
      <c r="Q91" s="183"/>
      <c r="R91" s="183"/>
      <c r="S91" s="183"/>
      <c r="T91" s="183"/>
      <c r="U91" s="183"/>
      <c r="V91" s="143"/>
      <c r="W91" s="183">
        <f t="shared" si="95"/>
        <v>0</v>
      </c>
      <c r="X91" s="143"/>
    </row>
    <row r="92" ht="15.75" customHeight="1">
      <c r="A92" s="143">
        <f t="shared" ref="A92:B92" si="110">A76+1</f>
        <v>5</v>
      </c>
      <c r="B92" s="186">
        <f t="shared" si="110"/>
        <v>43858</v>
      </c>
      <c r="C92" s="143" t="str">
        <f>'Tube wts'!B92</f>
        <v>-3_11_3L</v>
      </c>
      <c r="D92" s="143">
        <f>'Tube wts'!C92</f>
        <v>1.0171</v>
      </c>
      <c r="E92" s="143">
        <f>'Tube wts'!D92</f>
        <v>1.029</v>
      </c>
      <c r="F92" s="48">
        <f t="shared" si="1"/>
        <v>0.0119</v>
      </c>
      <c r="G92" s="48">
        <f t="shared" si="2"/>
        <v>107.1</v>
      </c>
      <c r="H92" s="149">
        <v>0.0</v>
      </c>
      <c r="I92" s="149" t="s">
        <v>118</v>
      </c>
      <c r="J92" s="149" t="s">
        <v>118</v>
      </c>
      <c r="K92" s="149" t="s">
        <v>118</v>
      </c>
      <c r="L92" s="149" t="s">
        <v>118</v>
      </c>
      <c r="M92" s="149" t="s">
        <v>118</v>
      </c>
      <c r="N92" s="143">
        <v>50.0</v>
      </c>
      <c r="O92" s="143">
        <f t="shared" si="3"/>
        <v>20</v>
      </c>
      <c r="P92" s="183">
        <f t="shared" si="111"/>
        <v>0</v>
      </c>
      <c r="Q92" s="183"/>
      <c r="R92" s="183"/>
      <c r="S92" s="183"/>
      <c r="T92" s="183"/>
      <c r="U92" s="183"/>
      <c r="V92" s="143"/>
      <c r="W92" s="183">
        <f t="shared" si="95"/>
        <v>0</v>
      </c>
      <c r="X92" s="143"/>
    </row>
    <row r="93" ht="15.75" customHeight="1">
      <c r="A93" s="143">
        <f t="shared" ref="A93:B93" si="112">A77+1</f>
        <v>5</v>
      </c>
      <c r="B93" s="186">
        <f t="shared" si="112"/>
        <v>43858</v>
      </c>
      <c r="C93" s="143" t="str">
        <f>'Tube wts'!B93</f>
        <v>-3_11_3R</v>
      </c>
      <c r="D93" s="143">
        <f>'Tube wts'!C93</f>
        <v>0.9943</v>
      </c>
      <c r="E93" s="143">
        <f>'Tube wts'!D93</f>
        <v>1.0136</v>
      </c>
      <c r="F93" s="48">
        <f t="shared" si="1"/>
        <v>0.0193</v>
      </c>
      <c r="G93" s="48">
        <f t="shared" si="2"/>
        <v>173.7</v>
      </c>
      <c r="H93" s="149">
        <v>0.0</v>
      </c>
      <c r="I93" s="149" t="s">
        <v>118</v>
      </c>
      <c r="J93" s="149" t="s">
        <v>118</v>
      </c>
      <c r="K93" s="149" t="s">
        <v>118</v>
      </c>
      <c r="L93" s="149" t="s">
        <v>118</v>
      </c>
      <c r="M93" s="149" t="s">
        <v>118</v>
      </c>
      <c r="N93" s="143">
        <v>50.0</v>
      </c>
      <c r="O93" s="143">
        <f t="shared" si="3"/>
        <v>20</v>
      </c>
      <c r="P93" s="183">
        <f t="shared" si="111"/>
        <v>0</v>
      </c>
      <c r="Q93" s="183"/>
      <c r="R93" s="183"/>
      <c r="S93" s="183"/>
      <c r="T93" s="183"/>
      <c r="U93" s="183"/>
      <c r="V93" s="149"/>
      <c r="W93" s="183">
        <f>AVERAGE(P93:V93)</f>
        <v>0</v>
      </c>
      <c r="X93" s="143"/>
    </row>
    <row r="94" ht="15.75" customHeight="1">
      <c r="A94" s="143">
        <f t="shared" ref="A94:B94" si="113">A78+1</f>
        <v>5</v>
      </c>
      <c r="B94" s="186">
        <f t="shared" si="113"/>
        <v>43858</v>
      </c>
      <c r="C94" s="143" t="str">
        <f>'Tube wts'!B94</f>
        <v>-2_11_0</v>
      </c>
      <c r="D94" s="143">
        <f>'Tube wts'!C94</f>
        <v>0.9963</v>
      </c>
      <c r="E94" s="143">
        <f>'Tube wts'!D94</f>
        <v>1.0146</v>
      </c>
      <c r="F94" s="48">
        <f t="shared" si="1"/>
        <v>0.0183</v>
      </c>
      <c r="G94" s="48">
        <f t="shared" si="2"/>
        <v>164.7</v>
      </c>
      <c r="H94" s="149">
        <v>0.0</v>
      </c>
      <c r="I94" s="184" t="s">
        <v>118</v>
      </c>
      <c r="J94" s="149" t="s">
        <v>118</v>
      </c>
      <c r="K94" s="149" t="s">
        <v>118</v>
      </c>
      <c r="L94" s="149" t="s">
        <v>118</v>
      </c>
      <c r="M94" s="149" t="s">
        <v>118</v>
      </c>
      <c r="N94" s="143">
        <v>50.0</v>
      </c>
      <c r="O94" s="143">
        <f t="shared" si="3"/>
        <v>20</v>
      </c>
      <c r="P94" s="183">
        <f t="shared" si="111"/>
        <v>0</v>
      </c>
      <c r="Q94" s="183"/>
      <c r="R94" s="183"/>
      <c r="S94" s="183"/>
      <c r="T94" s="183"/>
      <c r="U94" s="183"/>
      <c r="V94" s="143"/>
      <c r="W94" s="183">
        <f t="shared" ref="W94:W102" si="115">AVERAGE(P94:U94)</f>
        <v>0</v>
      </c>
      <c r="X94" s="143"/>
    </row>
    <row r="95" ht="15.75" customHeight="1">
      <c r="A95" s="143">
        <f t="shared" ref="A95:B95" si="114">A79+1</f>
        <v>5</v>
      </c>
      <c r="B95" s="186">
        <f t="shared" si="114"/>
        <v>43858</v>
      </c>
      <c r="C95" s="143" t="str">
        <f>'Tube wts'!B95</f>
        <v>-2_11_R</v>
      </c>
      <c r="D95" s="143">
        <f>'Tube wts'!C95</f>
        <v>1.0045</v>
      </c>
      <c r="E95" s="143">
        <f>'Tube wts'!D95</f>
        <v>1.0131</v>
      </c>
      <c r="F95" s="48">
        <f t="shared" si="1"/>
        <v>0.0086</v>
      </c>
      <c r="G95" s="48">
        <f t="shared" si="2"/>
        <v>77.4</v>
      </c>
      <c r="H95" s="149">
        <v>0.0</v>
      </c>
      <c r="I95" s="149" t="s">
        <v>118</v>
      </c>
      <c r="J95" s="149" t="s">
        <v>118</v>
      </c>
      <c r="K95" s="149" t="s">
        <v>118</v>
      </c>
      <c r="L95" s="149" t="s">
        <v>118</v>
      </c>
      <c r="M95" s="149" t="s">
        <v>118</v>
      </c>
      <c r="N95" s="143">
        <v>50.0</v>
      </c>
      <c r="O95" s="143">
        <f t="shared" si="3"/>
        <v>20</v>
      </c>
      <c r="P95" s="183">
        <f t="shared" si="111"/>
        <v>0</v>
      </c>
      <c r="Q95" s="183"/>
      <c r="R95" s="183"/>
      <c r="S95" s="183"/>
      <c r="T95" s="183"/>
      <c r="U95" s="183"/>
      <c r="V95" s="143"/>
      <c r="W95" s="183">
        <f t="shared" si="115"/>
        <v>0</v>
      </c>
      <c r="X95" s="143"/>
    </row>
    <row r="96" ht="15.75" customHeight="1">
      <c r="A96" s="143">
        <f t="shared" ref="A96:B96" si="116">A80+1</f>
        <v>5</v>
      </c>
      <c r="B96" s="186">
        <f t="shared" si="116"/>
        <v>43858</v>
      </c>
      <c r="C96" s="143" t="str">
        <f>'Tube wts'!B96</f>
        <v>-1_11_10</v>
      </c>
      <c r="D96" s="143">
        <f>'Tube wts'!C96</f>
        <v>1.003</v>
      </c>
      <c r="E96" s="143">
        <f>'Tube wts'!D96</f>
        <v>1.0149</v>
      </c>
      <c r="F96" s="48">
        <f t="shared" si="1"/>
        <v>0.0119</v>
      </c>
      <c r="G96" s="48">
        <f t="shared" si="2"/>
        <v>107.1</v>
      </c>
      <c r="H96" s="149">
        <v>0.0</v>
      </c>
      <c r="I96" s="149" t="s">
        <v>118</v>
      </c>
      <c r="J96" s="149" t="s">
        <v>118</v>
      </c>
      <c r="K96" s="149" t="s">
        <v>118</v>
      </c>
      <c r="L96" s="149" t="s">
        <v>118</v>
      </c>
      <c r="M96" s="149" t="s">
        <v>118</v>
      </c>
      <c r="N96" s="143">
        <v>50.0</v>
      </c>
      <c r="O96" s="143">
        <f t="shared" si="3"/>
        <v>20</v>
      </c>
      <c r="P96" s="183">
        <f t="shared" si="111"/>
        <v>0</v>
      </c>
      <c r="Q96" s="183"/>
      <c r="R96" s="183"/>
      <c r="S96" s="183"/>
      <c r="T96" s="230"/>
      <c r="U96" s="183"/>
      <c r="V96" s="143"/>
      <c r="W96" s="183">
        <f t="shared" si="115"/>
        <v>0</v>
      </c>
      <c r="X96" s="143"/>
    </row>
    <row r="97" ht="15.75" customHeight="1">
      <c r="A97" s="143">
        <f t="shared" ref="A97:B97" si="117">A81+1</f>
        <v>5</v>
      </c>
      <c r="B97" s="186">
        <f t="shared" si="117"/>
        <v>43858</v>
      </c>
      <c r="C97" s="143" t="str">
        <f>'Tube wts'!B97</f>
        <v>-1_11_1R</v>
      </c>
      <c r="D97" s="143">
        <f>'Tube wts'!C97</f>
        <v>0.9883</v>
      </c>
      <c r="E97" s="143">
        <f>'Tube wts'!D97</f>
        <v>1.001</v>
      </c>
      <c r="F97" s="48">
        <f t="shared" si="1"/>
        <v>0.0127</v>
      </c>
      <c r="G97" s="48">
        <f t="shared" si="2"/>
        <v>114.3</v>
      </c>
      <c r="H97" s="149">
        <v>0.0</v>
      </c>
      <c r="I97" s="149" t="s">
        <v>118</v>
      </c>
      <c r="J97" s="149" t="s">
        <v>118</v>
      </c>
      <c r="K97" s="149" t="s">
        <v>118</v>
      </c>
      <c r="L97" s="149" t="s">
        <v>118</v>
      </c>
      <c r="M97" s="149" t="s">
        <v>118</v>
      </c>
      <c r="N97" s="143">
        <v>50.0</v>
      </c>
      <c r="O97" s="143">
        <f t="shared" si="3"/>
        <v>20</v>
      </c>
      <c r="P97" s="183">
        <f t="shared" si="111"/>
        <v>0</v>
      </c>
      <c r="Q97" s="183"/>
      <c r="R97" s="183"/>
      <c r="S97" s="183"/>
      <c r="T97" s="183"/>
      <c r="U97" s="183"/>
      <c r="V97" s="143"/>
      <c r="W97" s="183">
        <f t="shared" si="115"/>
        <v>0</v>
      </c>
      <c r="X97" s="143"/>
    </row>
    <row r="98" ht="15.75" customHeight="1">
      <c r="A98" s="143">
        <f t="shared" ref="A98:B98" si="118">A82+1</f>
        <v>6</v>
      </c>
      <c r="B98" s="186">
        <f t="shared" si="118"/>
        <v>43859</v>
      </c>
      <c r="C98" s="143" t="str">
        <f>'Tube wts'!B98</f>
        <v>NT_11_0</v>
      </c>
      <c r="D98" s="143">
        <f>'Tube wts'!C98</f>
        <v>0.9958</v>
      </c>
      <c r="E98" s="143">
        <f>'Tube wts'!D98</f>
        <v>1.0146</v>
      </c>
      <c r="F98" s="48">
        <f t="shared" si="1"/>
        <v>0.0188</v>
      </c>
      <c r="G98" s="48">
        <f t="shared" si="2"/>
        <v>169.2</v>
      </c>
      <c r="H98" s="149" t="s">
        <v>118</v>
      </c>
      <c r="I98" s="149" t="s">
        <v>118</v>
      </c>
      <c r="J98" s="149" t="s">
        <v>118</v>
      </c>
      <c r="K98" s="149">
        <v>80.0</v>
      </c>
      <c r="L98" s="149">
        <v>7.0</v>
      </c>
      <c r="M98" s="149" t="s">
        <v>118</v>
      </c>
      <c r="N98" s="143">
        <v>50.0</v>
      </c>
      <c r="O98" s="143">
        <f t="shared" si="3"/>
        <v>20</v>
      </c>
      <c r="P98" s="183"/>
      <c r="Q98" s="183"/>
      <c r="R98" s="183"/>
      <c r="S98" s="183">
        <f t="shared" ref="S98:S99" si="120">O98 * (1/10^-4) *K98</f>
        <v>16000000</v>
      </c>
      <c r="T98" s="183">
        <f t="shared" ref="T98:T101" si="121">O98 * (1/10^-5) *L98</f>
        <v>14000000</v>
      </c>
      <c r="U98" s="183"/>
      <c r="V98" s="143"/>
      <c r="W98" s="183">
        <f t="shared" si="115"/>
        <v>15000000</v>
      </c>
      <c r="X98" s="143"/>
    </row>
    <row r="99" ht="15.75" customHeight="1">
      <c r="A99" s="143">
        <f t="shared" ref="A99:B99" si="119">A83+1</f>
        <v>6</v>
      </c>
      <c r="B99" s="186">
        <f t="shared" si="119"/>
        <v>43859</v>
      </c>
      <c r="C99" s="143" t="str">
        <f>'Tube wts'!B99</f>
        <v>NT_11_R</v>
      </c>
      <c r="D99" s="143">
        <f>'Tube wts'!C99</f>
        <v>0.995</v>
      </c>
      <c r="E99" s="143">
        <f>'Tube wts'!D99</f>
        <v>1.0175</v>
      </c>
      <c r="F99" s="48">
        <f t="shared" si="1"/>
        <v>0.0225</v>
      </c>
      <c r="G99" s="48">
        <f t="shared" si="2"/>
        <v>202.5</v>
      </c>
      <c r="H99" s="149" t="s">
        <v>118</v>
      </c>
      <c r="I99" s="149" t="s">
        <v>118</v>
      </c>
      <c r="J99" s="149" t="s">
        <v>118</v>
      </c>
      <c r="K99" s="149">
        <v>29.0</v>
      </c>
      <c r="L99" s="149">
        <v>3.0</v>
      </c>
      <c r="M99" s="149" t="s">
        <v>118</v>
      </c>
      <c r="N99" s="143">
        <v>50.0</v>
      </c>
      <c r="O99" s="143">
        <f t="shared" si="3"/>
        <v>20</v>
      </c>
      <c r="P99" s="183"/>
      <c r="Q99" s="183"/>
      <c r="R99" s="183"/>
      <c r="S99" s="183">
        <f t="shared" si="120"/>
        <v>5800000</v>
      </c>
      <c r="T99" s="183">
        <f t="shared" si="121"/>
        <v>6000000</v>
      </c>
      <c r="U99" s="183"/>
      <c r="V99" s="143"/>
      <c r="W99" s="183">
        <f t="shared" si="115"/>
        <v>5900000</v>
      </c>
      <c r="X99" s="143"/>
    </row>
    <row r="100" ht="15.75" customHeight="1">
      <c r="A100" s="143">
        <f t="shared" ref="A100:B100" si="122">A84+1</f>
        <v>6</v>
      </c>
      <c r="B100" s="186">
        <f t="shared" si="122"/>
        <v>43859</v>
      </c>
      <c r="C100" s="143" t="str">
        <f>'Tube wts'!B100</f>
        <v>-6_11_0</v>
      </c>
      <c r="D100" s="143">
        <f>'Tube wts'!C100</f>
        <v>1.0112</v>
      </c>
      <c r="E100" s="143">
        <f>'Tube wts'!D100</f>
        <v>1.0292</v>
      </c>
      <c r="F100" s="48">
        <f t="shared" si="1"/>
        <v>0.018</v>
      </c>
      <c r="G100" s="48">
        <f t="shared" si="2"/>
        <v>162</v>
      </c>
      <c r="H100" s="149" t="s">
        <v>118</v>
      </c>
      <c r="I100" s="149" t="s">
        <v>118</v>
      </c>
      <c r="J100" s="149" t="s">
        <v>118</v>
      </c>
      <c r="K100" s="149" t="s">
        <v>120</v>
      </c>
      <c r="L100" s="149">
        <v>19.0</v>
      </c>
      <c r="M100" s="149" t="s">
        <v>118</v>
      </c>
      <c r="N100" s="143">
        <v>50.0</v>
      </c>
      <c r="O100" s="143">
        <f t="shared" si="3"/>
        <v>20</v>
      </c>
      <c r="P100" s="183"/>
      <c r="Q100" s="183"/>
      <c r="R100" s="183"/>
      <c r="S100" s="183"/>
      <c r="T100" s="183">
        <f t="shared" si="121"/>
        <v>38000000</v>
      </c>
      <c r="U100" s="183"/>
      <c r="V100" s="143"/>
      <c r="W100" s="183">
        <f t="shared" si="115"/>
        <v>38000000</v>
      </c>
      <c r="X100" s="143"/>
    </row>
    <row r="101" ht="15.75" customHeight="1">
      <c r="A101" s="143">
        <f t="shared" ref="A101:B101" si="123">A85+1</f>
        <v>6</v>
      </c>
      <c r="B101" s="186">
        <f t="shared" si="123"/>
        <v>43859</v>
      </c>
      <c r="C101" s="143" t="str">
        <f>'Tube wts'!B101</f>
        <v>-6_11_R</v>
      </c>
      <c r="D101" s="143">
        <f>'Tube wts'!C101</f>
        <v>1.0153</v>
      </c>
      <c r="E101" s="143">
        <f>'Tube wts'!D101</f>
        <v>1.0285</v>
      </c>
      <c r="F101" s="48">
        <f t="shared" si="1"/>
        <v>0.0132</v>
      </c>
      <c r="G101" s="48">
        <f t="shared" si="2"/>
        <v>118.8</v>
      </c>
      <c r="H101" s="149" t="s">
        <v>118</v>
      </c>
      <c r="I101" s="149" t="s">
        <v>118</v>
      </c>
      <c r="J101" s="149" t="s">
        <v>118</v>
      </c>
      <c r="K101" s="149" t="s">
        <v>120</v>
      </c>
      <c r="L101" s="149">
        <v>18.0</v>
      </c>
      <c r="M101" s="149" t="s">
        <v>118</v>
      </c>
      <c r="N101" s="143">
        <v>50.0</v>
      </c>
      <c r="O101" s="143">
        <f t="shared" si="3"/>
        <v>20</v>
      </c>
      <c r="P101" s="183"/>
      <c r="Q101" s="183"/>
      <c r="R101" s="183"/>
      <c r="S101" s="183"/>
      <c r="T101" s="183">
        <f t="shared" si="121"/>
        <v>36000000</v>
      </c>
      <c r="U101" s="183"/>
      <c r="V101" s="143"/>
      <c r="W101" s="183">
        <f t="shared" si="115"/>
        <v>36000000</v>
      </c>
      <c r="X101" s="143"/>
    </row>
    <row r="102" ht="15.75" customHeight="1">
      <c r="A102" s="143">
        <f t="shared" ref="A102:B102" si="124">A86+1</f>
        <v>6</v>
      </c>
      <c r="B102" s="186">
        <f t="shared" si="124"/>
        <v>43859</v>
      </c>
      <c r="C102" s="143" t="str">
        <f>'Tube wts'!B102</f>
        <v>-5_11_20</v>
      </c>
      <c r="D102" s="143">
        <f>'Tube wts'!C102</f>
        <v>1.0001</v>
      </c>
      <c r="E102" s="143">
        <f>'Tube wts'!D102</f>
        <v>1.0116</v>
      </c>
      <c r="F102" s="48">
        <f t="shared" si="1"/>
        <v>0.0115</v>
      </c>
      <c r="G102" s="48">
        <f t="shared" si="2"/>
        <v>103.5</v>
      </c>
      <c r="H102" s="149" t="s">
        <v>120</v>
      </c>
      <c r="I102" s="149">
        <v>696.0</v>
      </c>
      <c r="J102" s="149" t="s">
        <v>118</v>
      </c>
      <c r="K102" s="149" t="s">
        <v>118</v>
      </c>
      <c r="L102" s="149" t="s">
        <v>118</v>
      </c>
      <c r="M102" s="149" t="s">
        <v>118</v>
      </c>
      <c r="N102" s="143">
        <v>50.0</v>
      </c>
      <c r="O102" s="143">
        <f t="shared" si="3"/>
        <v>20</v>
      </c>
      <c r="P102" s="183"/>
      <c r="Q102" s="183">
        <f t="shared" ref="Q102:Q103" si="126">O102 * (1/10^-2) *I102</f>
        <v>1392000</v>
      </c>
      <c r="R102" s="183"/>
      <c r="S102" s="183"/>
      <c r="T102" s="183"/>
      <c r="U102" s="183"/>
      <c r="V102" s="143"/>
      <c r="W102" s="183">
        <f t="shared" si="115"/>
        <v>1392000</v>
      </c>
      <c r="X102" s="143"/>
    </row>
    <row r="103" ht="15.75" customHeight="1">
      <c r="A103" s="143">
        <f t="shared" ref="A103:B103" si="125">A87+1</f>
        <v>6</v>
      </c>
      <c r="B103" s="186">
        <f t="shared" si="125"/>
        <v>43859</v>
      </c>
      <c r="C103" s="143" t="str">
        <f>'Tube wts'!B103</f>
        <v>-5_11_2R</v>
      </c>
      <c r="D103" s="143">
        <f>'Tube wts'!C103</f>
        <v>1.0005</v>
      </c>
      <c r="E103" s="143">
        <f>'Tube wts'!D103</f>
        <v>1.0132</v>
      </c>
      <c r="F103" s="48">
        <f t="shared" si="1"/>
        <v>0.0127</v>
      </c>
      <c r="G103" s="48">
        <f t="shared" si="2"/>
        <v>114.3</v>
      </c>
      <c r="H103" s="149" t="s">
        <v>120</v>
      </c>
      <c r="I103" s="149">
        <v>112.0</v>
      </c>
      <c r="J103" s="149" t="s">
        <v>118</v>
      </c>
      <c r="K103" s="149" t="s">
        <v>118</v>
      </c>
      <c r="L103" s="149" t="s">
        <v>118</v>
      </c>
      <c r="M103" s="149" t="s">
        <v>118</v>
      </c>
      <c r="N103" s="143">
        <v>50.0</v>
      </c>
      <c r="O103" s="143">
        <f t="shared" si="3"/>
        <v>20</v>
      </c>
      <c r="P103" s="183"/>
      <c r="Q103" s="183">
        <f t="shared" si="126"/>
        <v>224000</v>
      </c>
      <c r="R103" s="183"/>
      <c r="S103" s="183"/>
      <c r="T103" s="183"/>
      <c r="U103" s="18"/>
      <c r="V103" s="239"/>
      <c r="W103" s="183">
        <f t="shared" ref="W103:W106" si="128">AVERAGE(P103:V103)</f>
        <v>224000</v>
      </c>
      <c r="X103" s="143"/>
    </row>
    <row r="104" ht="15.75" customHeight="1">
      <c r="A104" s="143">
        <f t="shared" ref="A104:B104" si="127">A88+1</f>
        <v>6</v>
      </c>
      <c r="B104" s="186">
        <f t="shared" si="127"/>
        <v>43859</v>
      </c>
      <c r="C104" s="143" t="str">
        <f>'Tube wts'!B104</f>
        <v>-4_11_0</v>
      </c>
      <c r="D104" s="143">
        <f>'Tube wts'!C104</f>
        <v>1.0104</v>
      </c>
      <c r="E104" s="143">
        <f>'Tube wts'!D104</f>
        <v>1.0228</v>
      </c>
      <c r="F104" s="48">
        <f t="shared" si="1"/>
        <v>0.0124</v>
      </c>
      <c r="G104" s="48">
        <f t="shared" si="2"/>
        <v>111.6</v>
      </c>
      <c r="H104" s="149">
        <v>23.0</v>
      </c>
      <c r="I104" s="149" t="s">
        <v>118</v>
      </c>
      <c r="J104" s="149" t="s">
        <v>118</v>
      </c>
      <c r="K104" s="149" t="s">
        <v>118</v>
      </c>
      <c r="L104" s="149" t="s">
        <v>118</v>
      </c>
      <c r="M104" s="149" t="s">
        <v>118</v>
      </c>
      <c r="N104" s="143">
        <v>50.0</v>
      </c>
      <c r="O104" s="143">
        <f t="shared" si="3"/>
        <v>20</v>
      </c>
      <c r="P104" s="183">
        <f t="shared" ref="P104:P113" si="130">O104 * (1/10^-1) *H104</f>
        <v>4600</v>
      </c>
      <c r="Q104" s="183"/>
      <c r="R104" s="183"/>
      <c r="S104" s="183"/>
      <c r="T104" s="183"/>
      <c r="U104" s="18"/>
      <c r="V104" s="239"/>
      <c r="W104" s="183">
        <f t="shared" si="128"/>
        <v>4600</v>
      </c>
      <c r="X104" s="143"/>
    </row>
    <row r="105" ht="15.75" customHeight="1">
      <c r="A105" s="143">
        <f t="shared" ref="A105:B105" si="129">A89+1</f>
        <v>6</v>
      </c>
      <c r="B105" s="186">
        <f t="shared" si="129"/>
        <v>43859</v>
      </c>
      <c r="C105" s="143" t="str">
        <f>'Tube wts'!B105</f>
        <v>-4_11_L</v>
      </c>
      <c r="D105" s="143">
        <f>'Tube wts'!C105</f>
        <v>1.0146</v>
      </c>
      <c r="E105" s="143">
        <f>'Tube wts'!D105</f>
        <v>1.0331</v>
      </c>
      <c r="F105" s="48">
        <f t="shared" si="1"/>
        <v>0.0185</v>
      </c>
      <c r="G105" s="48">
        <f t="shared" si="2"/>
        <v>166.5</v>
      </c>
      <c r="H105" s="149">
        <v>27.0</v>
      </c>
      <c r="I105" s="149">
        <v>5.0</v>
      </c>
      <c r="J105" s="149" t="s">
        <v>118</v>
      </c>
      <c r="K105" s="149" t="s">
        <v>118</v>
      </c>
      <c r="L105" s="149" t="s">
        <v>118</v>
      </c>
      <c r="M105" s="149" t="s">
        <v>118</v>
      </c>
      <c r="N105" s="143">
        <v>50.0</v>
      </c>
      <c r="O105" s="143">
        <f t="shared" si="3"/>
        <v>20</v>
      </c>
      <c r="P105" s="183">
        <f t="shared" si="130"/>
        <v>5400</v>
      </c>
      <c r="Q105" s="183">
        <f t="shared" ref="Q105:Q106" si="132">O105 * (1/10^-2) *I105</f>
        <v>10000</v>
      </c>
      <c r="R105" s="183"/>
      <c r="S105" s="183"/>
      <c r="T105" s="183"/>
      <c r="U105" s="18"/>
      <c r="V105" s="239"/>
      <c r="W105" s="183">
        <f t="shared" si="128"/>
        <v>7700</v>
      </c>
      <c r="X105" s="143"/>
    </row>
    <row r="106" ht="15.75" customHeight="1">
      <c r="A106" s="143">
        <f t="shared" ref="A106:B106" si="131">A90+1</f>
        <v>6</v>
      </c>
      <c r="B106" s="186">
        <f t="shared" si="131"/>
        <v>43859</v>
      </c>
      <c r="C106" s="143" t="str">
        <f>'Tube wts'!B106</f>
        <v>-4_11_R</v>
      </c>
      <c r="D106" s="143">
        <f>'Tube wts'!C106</f>
        <v>0.9991</v>
      </c>
      <c r="E106" s="143">
        <f>'Tube wts'!D106</f>
        <v>1.0148</v>
      </c>
      <c r="F106" s="48">
        <f t="shared" si="1"/>
        <v>0.0157</v>
      </c>
      <c r="G106" s="48">
        <f t="shared" si="2"/>
        <v>141.3</v>
      </c>
      <c r="H106" s="149">
        <v>0.0</v>
      </c>
      <c r="I106" s="149">
        <v>0.0</v>
      </c>
      <c r="J106" s="149" t="s">
        <v>118</v>
      </c>
      <c r="K106" s="149" t="s">
        <v>118</v>
      </c>
      <c r="L106" s="149" t="s">
        <v>118</v>
      </c>
      <c r="M106" s="149" t="s">
        <v>118</v>
      </c>
      <c r="N106" s="143">
        <v>50.0</v>
      </c>
      <c r="O106" s="143">
        <f t="shared" si="3"/>
        <v>20</v>
      </c>
      <c r="P106" s="183">
        <f t="shared" si="130"/>
        <v>0</v>
      </c>
      <c r="Q106" s="183">
        <f t="shared" si="132"/>
        <v>0</v>
      </c>
      <c r="R106" s="183"/>
      <c r="S106" s="183"/>
      <c r="T106" s="183"/>
      <c r="U106" s="18"/>
      <c r="V106" s="239"/>
      <c r="W106" s="183">
        <f t="shared" si="128"/>
        <v>0</v>
      </c>
      <c r="X106" s="143"/>
    </row>
    <row r="107" ht="15.75" customHeight="1">
      <c r="A107" s="143">
        <f t="shared" ref="A107:B107" si="133">A91+1</f>
        <v>6</v>
      </c>
      <c r="B107" s="186">
        <f t="shared" si="133"/>
        <v>43859</v>
      </c>
      <c r="C107" s="143" t="str">
        <f>'Tube wts'!B107</f>
        <v>-3_11_30</v>
      </c>
      <c r="D107" s="143">
        <f>'Tube wts'!C107</f>
        <v>0.9961</v>
      </c>
      <c r="E107" s="143">
        <f>'Tube wts'!D107</f>
        <v>1.0109</v>
      </c>
      <c r="F107" s="48">
        <f t="shared" si="1"/>
        <v>0.0148</v>
      </c>
      <c r="G107" s="48">
        <f t="shared" si="2"/>
        <v>133.2</v>
      </c>
      <c r="H107" s="149">
        <v>0.0</v>
      </c>
      <c r="I107" s="149" t="s">
        <v>118</v>
      </c>
      <c r="J107" s="149" t="s">
        <v>118</v>
      </c>
      <c r="K107" s="149" t="s">
        <v>118</v>
      </c>
      <c r="L107" s="149" t="s">
        <v>118</v>
      </c>
      <c r="M107" s="149" t="s">
        <v>118</v>
      </c>
      <c r="N107" s="143">
        <v>50.0</v>
      </c>
      <c r="O107" s="143">
        <f t="shared" si="3"/>
        <v>20</v>
      </c>
      <c r="P107" s="183">
        <f t="shared" si="130"/>
        <v>0</v>
      </c>
      <c r="Q107" s="183"/>
      <c r="R107" s="183"/>
      <c r="S107" s="183"/>
      <c r="T107" s="183"/>
      <c r="U107" s="18"/>
      <c r="V107" s="239"/>
      <c r="W107" s="183">
        <f>AVERAGE(P107:U107)</f>
        <v>0</v>
      </c>
      <c r="X107" s="143"/>
    </row>
    <row r="108" ht="15.75" customHeight="1">
      <c r="A108" s="143">
        <f t="shared" ref="A108:B108" si="134">A92+1</f>
        <v>6</v>
      </c>
      <c r="B108" s="186">
        <f t="shared" si="134"/>
        <v>43859</v>
      </c>
      <c r="C108" s="143" t="str">
        <f>'Tube wts'!B108</f>
        <v>-3_11_3L</v>
      </c>
      <c r="D108" s="143">
        <f>'Tube wts'!C108</f>
        <v>0.9894</v>
      </c>
      <c r="E108" s="143">
        <f>'Tube wts'!D108</f>
        <v>1.0014</v>
      </c>
      <c r="F108" s="48">
        <f t="shared" si="1"/>
        <v>0.012</v>
      </c>
      <c r="G108" s="48">
        <f t="shared" si="2"/>
        <v>108</v>
      </c>
      <c r="H108" s="149">
        <v>0.0</v>
      </c>
      <c r="I108" s="149" t="s">
        <v>118</v>
      </c>
      <c r="J108" s="149" t="s">
        <v>118</v>
      </c>
      <c r="K108" s="149" t="s">
        <v>118</v>
      </c>
      <c r="L108" s="149" t="s">
        <v>118</v>
      </c>
      <c r="M108" s="149" t="s">
        <v>118</v>
      </c>
      <c r="N108" s="143">
        <v>50.0</v>
      </c>
      <c r="O108" s="143">
        <f t="shared" si="3"/>
        <v>20</v>
      </c>
      <c r="P108" s="183">
        <f t="shared" si="130"/>
        <v>0</v>
      </c>
      <c r="Q108" s="183"/>
      <c r="R108" s="183"/>
      <c r="S108" s="183"/>
      <c r="T108" s="183"/>
      <c r="U108" s="183"/>
      <c r="V108" s="143"/>
      <c r="W108" s="183">
        <f>AVERAGE(P108:V108)</f>
        <v>0</v>
      </c>
      <c r="X108" s="143"/>
    </row>
    <row r="109" ht="15.75" customHeight="1">
      <c r="A109" s="143">
        <f t="shared" ref="A109:B109" si="135">A93+1</f>
        <v>6</v>
      </c>
      <c r="B109" s="186">
        <f t="shared" si="135"/>
        <v>43859</v>
      </c>
      <c r="C109" s="143" t="str">
        <f>'Tube wts'!B109</f>
        <v>-3_11_3R</v>
      </c>
      <c r="D109" s="143">
        <f>'Tube wts'!C109</f>
        <v>0.9936</v>
      </c>
      <c r="E109" s="143">
        <f>'Tube wts'!D109</f>
        <v>1.0187</v>
      </c>
      <c r="F109" s="48">
        <f t="shared" si="1"/>
        <v>0.0251</v>
      </c>
      <c r="G109" s="48">
        <f t="shared" si="2"/>
        <v>225.9</v>
      </c>
      <c r="H109" s="149">
        <v>0.0</v>
      </c>
      <c r="I109" s="149" t="s">
        <v>118</v>
      </c>
      <c r="J109" s="149" t="s">
        <v>118</v>
      </c>
      <c r="K109" s="149" t="s">
        <v>118</v>
      </c>
      <c r="L109" s="149" t="s">
        <v>118</v>
      </c>
      <c r="M109" s="149" t="s">
        <v>118</v>
      </c>
      <c r="N109" s="143">
        <v>50.0</v>
      </c>
      <c r="O109" s="143">
        <f t="shared" si="3"/>
        <v>20</v>
      </c>
      <c r="P109" s="183">
        <f t="shared" si="130"/>
        <v>0</v>
      </c>
      <c r="Q109" s="183"/>
      <c r="R109" s="183"/>
      <c r="S109" s="183"/>
      <c r="T109" s="183"/>
      <c r="U109" s="183"/>
      <c r="V109" s="143"/>
      <c r="W109" s="183">
        <f t="shared" ref="W109:W117" si="137">AVERAGE(P109:U109)</f>
        <v>0</v>
      </c>
      <c r="X109" s="143"/>
    </row>
    <row r="110" ht="15.75" customHeight="1">
      <c r="A110" s="143">
        <f t="shared" ref="A110:B110" si="136">A94+1</f>
        <v>6</v>
      </c>
      <c r="B110" s="186">
        <f t="shared" si="136"/>
        <v>43859</v>
      </c>
      <c r="C110" s="143" t="str">
        <f>'Tube wts'!B110</f>
        <v>-2_11_0</v>
      </c>
      <c r="D110" s="143">
        <f>'Tube wts'!C110</f>
        <v>1.0041</v>
      </c>
      <c r="E110" s="143">
        <f>'Tube wts'!D110</f>
        <v>1.0194</v>
      </c>
      <c r="F110" s="48">
        <f t="shared" si="1"/>
        <v>0.0153</v>
      </c>
      <c r="G110" s="48">
        <f t="shared" si="2"/>
        <v>137.7</v>
      </c>
      <c r="H110" s="149">
        <v>0.0</v>
      </c>
      <c r="I110" s="184" t="s">
        <v>118</v>
      </c>
      <c r="J110" s="149" t="s">
        <v>118</v>
      </c>
      <c r="K110" s="149" t="s">
        <v>118</v>
      </c>
      <c r="L110" s="149" t="s">
        <v>118</v>
      </c>
      <c r="M110" s="149" t="s">
        <v>118</v>
      </c>
      <c r="N110" s="143">
        <v>50.0</v>
      </c>
      <c r="O110" s="143">
        <f t="shared" si="3"/>
        <v>20</v>
      </c>
      <c r="P110" s="183">
        <f t="shared" si="130"/>
        <v>0</v>
      </c>
      <c r="Q110" s="183"/>
      <c r="R110" s="183"/>
      <c r="S110" s="183"/>
      <c r="T110" s="183"/>
      <c r="U110" s="183"/>
      <c r="V110" s="143"/>
      <c r="W110" s="183">
        <f t="shared" si="137"/>
        <v>0</v>
      </c>
      <c r="X110" s="143"/>
    </row>
    <row r="111" ht="15.75" customHeight="1">
      <c r="A111" s="143">
        <f t="shared" ref="A111:B111" si="138">A95+1</f>
        <v>6</v>
      </c>
      <c r="B111" s="186">
        <f t="shared" si="138"/>
        <v>43859</v>
      </c>
      <c r="C111" s="143" t="str">
        <f>'Tube wts'!B111</f>
        <v>-2_11_R</v>
      </c>
      <c r="D111" s="143">
        <f>'Tube wts'!C111</f>
        <v>1.0154</v>
      </c>
      <c r="E111" s="143">
        <f>'Tube wts'!D111</f>
        <v>1.0263</v>
      </c>
      <c r="F111" s="48">
        <f t="shared" si="1"/>
        <v>0.0109</v>
      </c>
      <c r="G111" s="48">
        <f t="shared" si="2"/>
        <v>98.1</v>
      </c>
      <c r="H111" s="149">
        <v>0.0</v>
      </c>
      <c r="I111" s="149" t="s">
        <v>118</v>
      </c>
      <c r="J111" s="149" t="s">
        <v>118</v>
      </c>
      <c r="K111" s="149" t="s">
        <v>118</v>
      </c>
      <c r="L111" s="149" t="s">
        <v>118</v>
      </c>
      <c r="M111" s="149" t="s">
        <v>118</v>
      </c>
      <c r="N111" s="143">
        <v>50.0</v>
      </c>
      <c r="O111" s="143">
        <f t="shared" si="3"/>
        <v>20</v>
      </c>
      <c r="P111" s="183">
        <f t="shared" si="130"/>
        <v>0</v>
      </c>
      <c r="Q111" s="183"/>
      <c r="R111" s="183"/>
      <c r="S111" s="183"/>
      <c r="T111" s="183"/>
      <c r="U111" s="183"/>
      <c r="V111" s="143"/>
      <c r="W111" s="183">
        <f t="shared" si="137"/>
        <v>0</v>
      </c>
      <c r="X111" s="143"/>
    </row>
    <row r="112" ht="15.75" customHeight="1">
      <c r="A112" s="143">
        <f t="shared" ref="A112:B112" si="139">A96+1</f>
        <v>6</v>
      </c>
      <c r="B112" s="186">
        <f t="shared" si="139"/>
        <v>43859</v>
      </c>
      <c r="C112" s="143" t="str">
        <f>'Tube wts'!B112</f>
        <v>-1_11_10</v>
      </c>
      <c r="D112" s="143">
        <f>'Tube wts'!C112</f>
        <v>1.0009</v>
      </c>
      <c r="E112" s="143">
        <f>'Tube wts'!D112</f>
        <v>1.014</v>
      </c>
      <c r="F112" s="48">
        <f t="shared" si="1"/>
        <v>0.0131</v>
      </c>
      <c r="G112" s="48">
        <f t="shared" si="2"/>
        <v>117.9</v>
      </c>
      <c r="H112" s="149">
        <v>0.0</v>
      </c>
      <c r="I112" s="149" t="s">
        <v>118</v>
      </c>
      <c r="J112" s="149" t="s">
        <v>118</v>
      </c>
      <c r="K112" s="149" t="s">
        <v>118</v>
      </c>
      <c r="L112" s="149" t="s">
        <v>118</v>
      </c>
      <c r="M112" s="149" t="s">
        <v>118</v>
      </c>
      <c r="N112" s="143">
        <v>50.0</v>
      </c>
      <c r="O112" s="143">
        <f t="shared" si="3"/>
        <v>20</v>
      </c>
      <c r="P112" s="183">
        <f t="shared" si="130"/>
        <v>0</v>
      </c>
      <c r="Q112" s="183"/>
      <c r="R112" s="183"/>
      <c r="S112" s="183"/>
      <c r="T112" s="230"/>
      <c r="U112" s="183"/>
      <c r="V112" s="143"/>
      <c r="W112" s="183">
        <f t="shared" si="137"/>
        <v>0</v>
      </c>
      <c r="X112" s="143"/>
    </row>
    <row r="113" ht="15.75" customHeight="1">
      <c r="A113" s="143">
        <f t="shared" ref="A113:B113" si="140">A97+1</f>
        <v>6</v>
      </c>
      <c r="B113" s="186">
        <f t="shared" si="140"/>
        <v>43859</v>
      </c>
      <c r="C113" s="143" t="str">
        <f>'Tube wts'!B113</f>
        <v>-1_11_1R</v>
      </c>
      <c r="D113" s="143">
        <f>'Tube wts'!C113</f>
        <v>1.0237</v>
      </c>
      <c r="E113" s="143">
        <f>'Tube wts'!D113</f>
        <v>1.0372</v>
      </c>
      <c r="F113" s="48">
        <f t="shared" si="1"/>
        <v>0.0135</v>
      </c>
      <c r="G113" s="48">
        <f t="shared" si="2"/>
        <v>121.5</v>
      </c>
      <c r="H113" s="149">
        <v>0.0</v>
      </c>
      <c r="I113" s="149" t="s">
        <v>118</v>
      </c>
      <c r="J113" s="149" t="s">
        <v>118</v>
      </c>
      <c r="K113" s="149" t="s">
        <v>118</v>
      </c>
      <c r="L113" s="149" t="s">
        <v>118</v>
      </c>
      <c r="M113" s="149" t="s">
        <v>118</v>
      </c>
      <c r="N113" s="143">
        <v>50.0</v>
      </c>
      <c r="O113" s="143">
        <f t="shared" si="3"/>
        <v>20</v>
      </c>
      <c r="P113" s="183">
        <f t="shared" si="130"/>
        <v>0</v>
      </c>
      <c r="Q113" s="183"/>
      <c r="R113" s="183"/>
      <c r="S113" s="183"/>
      <c r="T113" s="183"/>
      <c r="U113" s="183"/>
      <c r="V113" s="143"/>
      <c r="W113" s="183">
        <f t="shared" si="137"/>
        <v>0</v>
      </c>
      <c r="X113" s="143"/>
    </row>
    <row r="114" ht="15.75" customHeight="1">
      <c r="A114" s="143">
        <f t="shared" ref="A114:B114" si="141">A98+1</f>
        <v>7</v>
      </c>
      <c r="B114" s="186">
        <f t="shared" si="141"/>
        <v>43860</v>
      </c>
      <c r="C114" s="143" t="str">
        <f>'Tube wts'!B114</f>
        <v>NT_11_0</v>
      </c>
      <c r="D114" s="143">
        <f>'Tube wts'!C114</f>
        <v>1.0188</v>
      </c>
      <c r="E114" s="143">
        <f>'Tube wts'!D114</f>
        <v>1.0259</v>
      </c>
      <c r="F114" s="48">
        <f t="shared" si="1"/>
        <v>0.0071</v>
      </c>
      <c r="G114" s="48">
        <f t="shared" si="2"/>
        <v>63.9</v>
      </c>
      <c r="H114" s="149" t="s">
        <v>118</v>
      </c>
      <c r="I114" s="149" t="s">
        <v>118</v>
      </c>
      <c r="J114" s="149" t="s">
        <v>118</v>
      </c>
      <c r="K114" s="149" t="s">
        <v>120</v>
      </c>
      <c r="L114" s="149">
        <v>15.0</v>
      </c>
      <c r="M114" s="149" t="s">
        <v>118</v>
      </c>
      <c r="N114" s="143">
        <v>50.0</v>
      </c>
      <c r="O114" s="143">
        <f t="shared" si="3"/>
        <v>20</v>
      </c>
      <c r="P114" s="183"/>
      <c r="Q114" s="183"/>
      <c r="R114" s="183"/>
      <c r="S114" s="183"/>
      <c r="T114" s="183">
        <f t="shared" ref="T114:T117" si="143">O114 * (1/10^-5) *L114</f>
        <v>30000000</v>
      </c>
      <c r="U114" s="183"/>
      <c r="V114" s="143"/>
      <c r="W114" s="183">
        <f t="shared" si="137"/>
        <v>30000000</v>
      </c>
      <c r="X114" s="143"/>
    </row>
    <row r="115" ht="15.75" customHeight="1">
      <c r="A115" s="143">
        <f t="shared" ref="A115:B115" si="142">A99+1</f>
        <v>7</v>
      </c>
      <c r="B115" s="186">
        <f t="shared" si="142"/>
        <v>43860</v>
      </c>
      <c r="C115" s="143" t="str">
        <f>'Tube wts'!B115</f>
        <v>NT_11_R</v>
      </c>
      <c r="D115" s="143">
        <f>'Tube wts'!C115</f>
        <v>1.0148</v>
      </c>
      <c r="E115" s="143">
        <f>'Tube wts'!D115</f>
        <v>1.0331</v>
      </c>
      <c r="F115" s="48">
        <f t="shared" si="1"/>
        <v>0.0183</v>
      </c>
      <c r="G115" s="48">
        <f t="shared" si="2"/>
        <v>164.7</v>
      </c>
      <c r="H115" s="149" t="s">
        <v>118</v>
      </c>
      <c r="I115" s="149" t="s">
        <v>118</v>
      </c>
      <c r="J115" s="149" t="s">
        <v>118</v>
      </c>
      <c r="K115" s="149">
        <v>62.0</v>
      </c>
      <c r="L115" s="149">
        <v>5.0</v>
      </c>
      <c r="M115" s="149" t="s">
        <v>118</v>
      </c>
      <c r="N115" s="143">
        <v>50.0</v>
      </c>
      <c r="O115" s="143">
        <f t="shared" si="3"/>
        <v>20</v>
      </c>
      <c r="P115" s="183"/>
      <c r="Q115" s="183"/>
      <c r="R115" s="183"/>
      <c r="S115" s="183">
        <f>O115 * (1/10^-4) *K115</f>
        <v>12400000</v>
      </c>
      <c r="T115" s="183">
        <f t="shared" si="143"/>
        <v>10000000</v>
      </c>
      <c r="U115" s="183"/>
      <c r="V115" s="143"/>
      <c r="W115" s="183">
        <f t="shared" si="137"/>
        <v>11200000</v>
      </c>
      <c r="X115" s="143"/>
    </row>
    <row r="116" ht="15.75" customHeight="1">
      <c r="A116" s="143">
        <f t="shared" ref="A116:B116" si="144">A100+1</f>
        <v>7</v>
      </c>
      <c r="B116" s="186">
        <f t="shared" si="144"/>
        <v>43860</v>
      </c>
      <c r="C116" s="143" t="str">
        <f>'Tube wts'!B116</f>
        <v>-6_11_0</v>
      </c>
      <c r="D116" s="143">
        <f>'Tube wts'!C116</f>
        <v>0.995</v>
      </c>
      <c r="E116" s="143">
        <f>'Tube wts'!D116</f>
        <v>1.0109</v>
      </c>
      <c r="F116" s="48">
        <f t="shared" si="1"/>
        <v>0.0159</v>
      </c>
      <c r="G116" s="48">
        <f t="shared" si="2"/>
        <v>143.1</v>
      </c>
      <c r="H116" s="149" t="s">
        <v>118</v>
      </c>
      <c r="I116" s="149" t="s">
        <v>118</v>
      </c>
      <c r="J116" s="149" t="s">
        <v>118</v>
      </c>
      <c r="K116" s="149" t="s">
        <v>120</v>
      </c>
      <c r="L116" s="149">
        <v>9.0</v>
      </c>
      <c r="M116" s="149" t="s">
        <v>118</v>
      </c>
      <c r="N116" s="143">
        <v>50.0</v>
      </c>
      <c r="O116" s="143">
        <f t="shared" si="3"/>
        <v>20</v>
      </c>
      <c r="P116" s="183"/>
      <c r="Q116" s="183"/>
      <c r="R116" s="183"/>
      <c r="S116" s="183"/>
      <c r="T116" s="183">
        <f t="shared" si="143"/>
        <v>18000000</v>
      </c>
      <c r="U116" s="183"/>
      <c r="V116" s="143"/>
      <c r="W116" s="183">
        <f t="shared" si="137"/>
        <v>18000000</v>
      </c>
      <c r="X116" s="143"/>
    </row>
    <row r="117" ht="15.75" customHeight="1">
      <c r="A117" s="143">
        <f t="shared" ref="A117:B117" si="145">A101+1</f>
        <v>7</v>
      </c>
      <c r="B117" s="186">
        <f t="shared" si="145"/>
        <v>43860</v>
      </c>
      <c r="C117" s="143" t="str">
        <f>'Tube wts'!B117</f>
        <v>-6_11_R</v>
      </c>
      <c r="D117" s="143">
        <f>'Tube wts'!C117</f>
        <v>1.0221</v>
      </c>
      <c r="E117" s="143">
        <f>'Tube wts'!D117</f>
        <v>1.0323</v>
      </c>
      <c r="F117" s="48">
        <f t="shared" si="1"/>
        <v>0.0102</v>
      </c>
      <c r="G117" s="48">
        <f t="shared" si="2"/>
        <v>91.8</v>
      </c>
      <c r="H117" s="149" t="s">
        <v>118</v>
      </c>
      <c r="I117" s="149" t="s">
        <v>118</v>
      </c>
      <c r="J117" s="149" t="s">
        <v>118</v>
      </c>
      <c r="K117" s="149" t="s">
        <v>120</v>
      </c>
      <c r="L117" s="149">
        <v>20.0</v>
      </c>
      <c r="M117" s="149" t="s">
        <v>118</v>
      </c>
      <c r="N117" s="143">
        <v>50.0</v>
      </c>
      <c r="O117" s="143">
        <f t="shared" si="3"/>
        <v>20</v>
      </c>
      <c r="P117" s="183"/>
      <c r="Q117" s="183"/>
      <c r="R117" s="183"/>
      <c r="S117" s="183"/>
      <c r="T117" s="183">
        <f t="shared" si="143"/>
        <v>40000000</v>
      </c>
      <c r="U117" s="183"/>
      <c r="V117" s="240"/>
      <c r="W117" s="183">
        <f t="shared" si="137"/>
        <v>40000000</v>
      </c>
      <c r="X117" s="143"/>
    </row>
    <row r="118" ht="15.75" customHeight="1">
      <c r="A118" s="143">
        <f t="shared" ref="A118:B118" si="146">A102+1</f>
        <v>7</v>
      </c>
      <c r="B118" s="186">
        <f t="shared" si="146"/>
        <v>43860</v>
      </c>
      <c r="C118" s="143" t="str">
        <f>'Tube wts'!B118</f>
        <v>-5_11_20</v>
      </c>
      <c r="D118" s="143">
        <f>'Tube wts'!C118</f>
        <v>0.9923</v>
      </c>
      <c r="E118" s="143">
        <f>'Tube wts'!D118</f>
        <v>1.0025</v>
      </c>
      <c r="F118" s="48">
        <f t="shared" si="1"/>
        <v>0.0102</v>
      </c>
      <c r="G118" s="48">
        <f t="shared" si="2"/>
        <v>91.8</v>
      </c>
      <c r="H118" s="149" t="s">
        <v>118</v>
      </c>
      <c r="I118" s="149" t="s">
        <v>120</v>
      </c>
      <c r="J118" s="149">
        <v>17.0</v>
      </c>
      <c r="K118" s="149" t="s">
        <v>118</v>
      </c>
      <c r="L118" s="149" t="s">
        <v>118</v>
      </c>
      <c r="M118" s="149" t="s">
        <v>118</v>
      </c>
      <c r="N118" s="143">
        <v>50.0</v>
      </c>
      <c r="O118" s="143">
        <f t="shared" si="3"/>
        <v>20</v>
      </c>
      <c r="P118" s="183"/>
      <c r="Q118" s="183"/>
      <c r="R118" s="183">
        <f t="shared" ref="R118:R119" si="148">O118 * (1/10^-3) *J118</f>
        <v>340000</v>
      </c>
      <c r="S118" s="183"/>
      <c r="T118" s="183"/>
      <c r="U118" s="183"/>
      <c r="V118" s="240"/>
      <c r="W118" s="183">
        <f t="shared" ref="W118:W121" si="149">AVERAGE(P118:V118)</f>
        <v>340000</v>
      </c>
      <c r="X118" s="143"/>
    </row>
    <row r="119" ht="15.75" customHeight="1">
      <c r="A119" s="143">
        <f t="shared" ref="A119:B119" si="147">A103+1</f>
        <v>7</v>
      </c>
      <c r="B119" s="186">
        <f t="shared" si="147"/>
        <v>43860</v>
      </c>
      <c r="C119" s="143" t="str">
        <f>'Tube wts'!B119</f>
        <v>-5_11_2R</v>
      </c>
      <c r="D119" s="143">
        <f>'Tube wts'!C119</f>
        <v>1.0063</v>
      </c>
      <c r="E119" s="143">
        <f>'Tube wts'!D119</f>
        <v>1.0187</v>
      </c>
      <c r="F119" s="48">
        <f t="shared" si="1"/>
        <v>0.0124</v>
      </c>
      <c r="G119" s="48">
        <f t="shared" si="2"/>
        <v>111.6</v>
      </c>
      <c r="H119" s="149" t="s">
        <v>118</v>
      </c>
      <c r="I119" s="149" t="s">
        <v>120</v>
      </c>
      <c r="J119" s="149">
        <v>20.0</v>
      </c>
      <c r="K119" s="149" t="s">
        <v>118</v>
      </c>
      <c r="L119" s="149" t="s">
        <v>118</v>
      </c>
      <c r="M119" s="149" t="s">
        <v>118</v>
      </c>
      <c r="N119" s="143">
        <v>50.0</v>
      </c>
      <c r="O119" s="143">
        <f t="shared" si="3"/>
        <v>20</v>
      </c>
      <c r="P119" s="183"/>
      <c r="Q119" s="183"/>
      <c r="R119" s="183">
        <f t="shared" si="148"/>
        <v>400000</v>
      </c>
      <c r="S119" s="183"/>
      <c r="T119" s="183"/>
      <c r="U119" s="183"/>
      <c r="V119" s="240"/>
      <c r="W119" s="183">
        <f t="shared" si="149"/>
        <v>400000</v>
      </c>
      <c r="X119" s="143"/>
    </row>
    <row r="120" ht="15.75" customHeight="1">
      <c r="A120" s="143">
        <f t="shared" ref="A120:B120" si="150">A104+1</f>
        <v>7</v>
      </c>
      <c r="B120" s="186">
        <f t="shared" si="150"/>
        <v>43860</v>
      </c>
      <c r="C120" s="143" t="str">
        <f>'Tube wts'!B120</f>
        <v>-4_11_0</v>
      </c>
      <c r="D120" s="143">
        <f>'Tube wts'!C120</f>
        <v>0.9982</v>
      </c>
      <c r="E120" s="143">
        <f>'Tube wts'!D120</f>
        <v>1.0098</v>
      </c>
      <c r="F120" s="48">
        <f t="shared" si="1"/>
        <v>0.0116</v>
      </c>
      <c r="G120" s="48">
        <f t="shared" si="2"/>
        <v>104.4</v>
      </c>
      <c r="H120" s="149">
        <v>7.0</v>
      </c>
      <c r="I120" s="149" t="s">
        <v>118</v>
      </c>
      <c r="J120" s="149" t="s">
        <v>118</v>
      </c>
      <c r="K120" s="149" t="s">
        <v>118</v>
      </c>
      <c r="L120" s="149" t="s">
        <v>118</v>
      </c>
      <c r="M120" s="149" t="s">
        <v>118</v>
      </c>
      <c r="N120" s="143">
        <v>50.0</v>
      </c>
      <c r="O120" s="143">
        <f t="shared" si="3"/>
        <v>20</v>
      </c>
      <c r="P120" s="183">
        <f t="shared" ref="P120:P129" si="152">O120 * (1/10^-1) *H120</f>
        <v>1400</v>
      </c>
      <c r="Q120" s="183"/>
      <c r="R120" s="183"/>
      <c r="S120" s="183"/>
      <c r="T120" s="183"/>
      <c r="U120" s="183"/>
      <c r="V120" s="240"/>
      <c r="W120" s="183">
        <f t="shared" si="149"/>
        <v>1400</v>
      </c>
      <c r="X120" s="143"/>
    </row>
    <row r="121" ht="15.75" customHeight="1">
      <c r="A121" s="143">
        <f t="shared" ref="A121:B121" si="151">A105+1</f>
        <v>7</v>
      </c>
      <c r="B121" s="186">
        <f t="shared" si="151"/>
        <v>43860</v>
      </c>
      <c r="C121" s="143" t="str">
        <f>'Tube wts'!B121</f>
        <v>-4_11_L</v>
      </c>
      <c r="D121" s="143">
        <f>'Tube wts'!C121</f>
        <v>1.0236</v>
      </c>
      <c r="E121" s="143">
        <f>'Tube wts'!D121</f>
        <v>1.0389</v>
      </c>
      <c r="F121" s="48">
        <f t="shared" si="1"/>
        <v>0.0153</v>
      </c>
      <c r="G121" s="48">
        <f t="shared" si="2"/>
        <v>137.7</v>
      </c>
      <c r="H121" s="149">
        <v>6.0</v>
      </c>
      <c r="I121" s="149" t="s">
        <v>118</v>
      </c>
      <c r="J121" s="149" t="s">
        <v>118</v>
      </c>
      <c r="K121" s="149" t="s">
        <v>118</v>
      </c>
      <c r="L121" s="149" t="s">
        <v>118</v>
      </c>
      <c r="M121" s="149" t="s">
        <v>118</v>
      </c>
      <c r="N121" s="143">
        <v>50.0</v>
      </c>
      <c r="O121" s="143">
        <f t="shared" si="3"/>
        <v>20</v>
      </c>
      <c r="P121" s="183">
        <f t="shared" si="152"/>
        <v>1200</v>
      </c>
      <c r="Q121" s="183"/>
      <c r="R121" s="183"/>
      <c r="S121" s="183"/>
      <c r="T121" s="183"/>
      <c r="U121" s="183"/>
      <c r="V121" s="240"/>
      <c r="W121" s="183">
        <f t="shared" si="149"/>
        <v>1200</v>
      </c>
      <c r="X121" s="143"/>
    </row>
    <row r="122" ht="15.75" customHeight="1">
      <c r="A122" s="143">
        <f t="shared" ref="A122:B122" si="153">A106+1</f>
        <v>7</v>
      </c>
      <c r="B122" s="186">
        <f t="shared" si="153"/>
        <v>43860</v>
      </c>
      <c r="C122" s="143" t="str">
        <f>'Tube wts'!B122</f>
        <v>-4_11_R</v>
      </c>
      <c r="D122" s="143">
        <f>'Tube wts'!C122</f>
        <v>0.9958</v>
      </c>
      <c r="E122" s="143">
        <f>'Tube wts'!D122</f>
        <v>1.0099</v>
      </c>
      <c r="F122" s="48">
        <f t="shared" si="1"/>
        <v>0.0141</v>
      </c>
      <c r="G122" s="48">
        <f t="shared" si="2"/>
        <v>126.9</v>
      </c>
      <c r="H122" s="149">
        <v>2.0</v>
      </c>
      <c r="I122" s="149" t="s">
        <v>118</v>
      </c>
      <c r="J122" s="149" t="s">
        <v>118</v>
      </c>
      <c r="K122" s="149" t="s">
        <v>118</v>
      </c>
      <c r="L122" s="149" t="s">
        <v>118</v>
      </c>
      <c r="M122" s="149" t="s">
        <v>118</v>
      </c>
      <c r="N122" s="143">
        <v>50.0</v>
      </c>
      <c r="O122" s="143">
        <f t="shared" si="3"/>
        <v>20</v>
      </c>
      <c r="P122" s="183">
        <f t="shared" si="152"/>
        <v>400</v>
      </c>
      <c r="Q122" s="183"/>
      <c r="R122" s="183"/>
      <c r="S122" s="183"/>
      <c r="T122" s="183"/>
      <c r="U122" s="183"/>
      <c r="V122" s="240"/>
      <c r="W122" s="183">
        <f t="shared" ref="W122:W125" si="155">AVERAGE(P122:U122)</f>
        <v>400</v>
      </c>
      <c r="X122" s="143"/>
    </row>
    <row r="123" ht="15.75" customHeight="1">
      <c r="A123" s="143">
        <f t="shared" ref="A123:B123" si="154">A107+1</f>
        <v>7</v>
      </c>
      <c r="B123" s="186">
        <f t="shared" si="154"/>
        <v>43860</v>
      </c>
      <c r="C123" s="143" t="str">
        <f>'Tube wts'!B123</f>
        <v>-3_11_30</v>
      </c>
      <c r="D123" s="143">
        <f>'Tube wts'!C123</f>
        <v>1.0095</v>
      </c>
      <c r="E123" s="143">
        <f>'Tube wts'!D123</f>
        <v>1.021</v>
      </c>
      <c r="F123" s="48">
        <f t="shared" si="1"/>
        <v>0.0115</v>
      </c>
      <c r="G123" s="48">
        <f t="shared" si="2"/>
        <v>103.5</v>
      </c>
      <c r="H123" s="149">
        <v>0.0</v>
      </c>
      <c r="I123" s="149" t="s">
        <v>118</v>
      </c>
      <c r="J123" s="149" t="s">
        <v>118</v>
      </c>
      <c r="K123" s="149" t="s">
        <v>118</v>
      </c>
      <c r="L123" s="149" t="s">
        <v>118</v>
      </c>
      <c r="M123" s="149" t="s">
        <v>118</v>
      </c>
      <c r="N123" s="143">
        <v>50.0</v>
      </c>
      <c r="O123" s="143">
        <f t="shared" si="3"/>
        <v>20</v>
      </c>
      <c r="P123" s="183">
        <f t="shared" si="152"/>
        <v>0</v>
      </c>
      <c r="Q123" s="183"/>
      <c r="R123" s="183"/>
      <c r="S123" s="183"/>
      <c r="T123" s="183"/>
      <c r="U123" s="183"/>
      <c r="V123" s="240"/>
      <c r="W123" s="183">
        <f t="shared" si="155"/>
        <v>0</v>
      </c>
      <c r="X123" s="143"/>
    </row>
    <row r="124" ht="15.75" customHeight="1">
      <c r="A124" s="143">
        <f t="shared" ref="A124:B124" si="156">A108+1</f>
        <v>7</v>
      </c>
      <c r="B124" s="186">
        <f t="shared" si="156"/>
        <v>43860</v>
      </c>
      <c r="C124" s="143" t="str">
        <f>'Tube wts'!B124</f>
        <v>-3_11_3L</v>
      </c>
      <c r="D124" s="143">
        <f>'Tube wts'!C124</f>
        <v>1.0019</v>
      </c>
      <c r="E124" s="143">
        <f>'Tube wts'!D124</f>
        <v>1.0084</v>
      </c>
      <c r="F124" s="48">
        <f t="shared" si="1"/>
        <v>0.0065</v>
      </c>
      <c r="G124" s="48">
        <f t="shared" si="2"/>
        <v>58.5</v>
      </c>
      <c r="H124" s="149">
        <v>0.0</v>
      </c>
      <c r="I124" s="149" t="s">
        <v>118</v>
      </c>
      <c r="J124" s="149" t="s">
        <v>118</v>
      </c>
      <c r="K124" s="149" t="s">
        <v>118</v>
      </c>
      <c r="L124" s="149" t="s">
        <v>118</v>
      </c>
      <c r="M124" s="149" t="s">
        <v>118</v>
      </c>
      <c r="N124" s="143">
        <v>50.0</v>
      </c>
      <c r="O124" s="143">
        <f t="shared" si="3"/>
        <v>20</v>
      </c>
      <c r="P124" s="183">
        <f t="shared" si="152"/>
        <v>0</v>
      </c>
      <c r="Q124" s="183"/>
      <c r="R124" s="183"/>
      <c r="S124" s="183"/>
      <c r="T124" s="183"/>
      <c r="U124" s="183"/>
      <c r="V124" s="143"/>
      <c r="W124" s="183">
        <f t="shared" si="155"/>
        <v>0</v>
      </c>
      <c r="X124" s="143"/>
    </row>
    <row r="125" ht="15.75" customHeight="1">
      <c r="A125" s="143">
        <f t="shared" ref="A125:B125" si="157">A109+1</f>
        <v>7</v>
      </c>
      <c r="B125" s="186">
        <f t="shared" si="157"/>
        <v>43860</v>
      </c>
      <c r="C125" s="143" t="str">
        <f>'Tube wts'!B125</f>
        <v>-3_11_3R</v>
      </c>
      <c r="D125" s="143">
        <f>'Tube wts'!C125</f>
        <v>1.0182</v>
      </c>
      <c r="E125" s="143">
        <f>'Tube wts'!D125</f>
        <v>1.0259</v>
      </c>
      <c r="F125" s="48">
        <f t="shared" si="1"/>
        <v>0.0077</v>
      </c>
      <c r="G125" s="48">
        <f t="shared" si="2"/>
        <v>69.3</v>
      </c>
      <c r="H125" s="149">
        <v>0.0</v>
      </c>
      <c r="I125" s="149" t="s">
        <v>118</v>
      </c>
      <c r="J125" s="149" t="s">
        <v>118</v>
      </c>
      <c r="K125" s="149" t="s">
        <v>118</v>
      </c>
      <c r="L125" s="149" t="s">
        <v>118</v>
      </c>
      <c r="M125" s="149" t="s">
        <v>118</v>
      </c>
      <c r="N125" s="143">
        <v>50.0</v>
      </c>
      <c r="O125" s="143">
        <f t="shared" si="3"/>
        <v>20</v>
      </c>
      <c r="P125" s="183">
        <f t="shared" si="152"/>
        <v>0</v>
      </c>
      <c r="Q125" s="183"/>
      <c r="R125" s="183"/>
      <c r="S125" s="183"/>
      <c r="T125" s="183"/>
      <c r="U125" s="183"/>
      <c r="V125" s="143"/>
      <c r="W125" s="183">
        <f t="shared" si="155"/>
        <v>0</v>
      </c>
      <c r="X125" s="143"/>
    </row>
    <row r="126" ht="15.75" customHeight="1">
      <c r="A126" s="143">
        <f t="shared" ref="A126:B126" si="158">A110+1</f>
        <v>7</v>
      </c>
      <c r="B126" s="186">
        <f t="shared" si="158"/>
        <v>43860</v>
      </c>
      <c r="C126" s="143" t="str">
        <f>'Tube wts'!B126</f>
        <v>-2_11_0</v>
      </c>
      <c r="D126" s="143">
        <f>'Tube wts'!C126</f>
        <v>1.016</v>
      </c>
      <c r="E126" s="143" t="str">
        <f>'Tube wts'!D126</f>
        <v>NA</v>
      </c>
      <c r="F126" s="48" t="str">
        <f t="shared" si="1"/>
        <v>#VALUE!</v>
      </c>
      <c r="G126" s="48" t="str">
        <f t="shared" si="2"/>
        <v>#VALUE!</v>
      </c>
      <c r="H126" s="149">
        <v>0.0</v>
      </c>
      <c r="I126" s="184" t="s">
        <v>118</v>
      </c>
      <c r="J126" s="149" t="s">
        <v>118</v>
      </c>
      <c r="K126" s="149" t="s">
        <v>118</v>
      </c>
      <c r="L126" s="149" t="s">
        <v>118</v>
      </c>
      <c r="M126" s="149" t="s">
        <v>118</v>
      </c>
      <c r="N126" s="143">
        <v>50.0</v>
      </c>
      <c r="O126" s="143">
        <f t="shared" si="3"/>
        <v>20</v>
      </c>
      <c r="P126" s="183">
        <f t="shared" si="152"/>
        <v>0</v>
      </c>
      <c r="Q126" s="183"/>
      <c r="R126" s="183"/>
      <c r="S126" s="183"/>
      <c r="T126" s="183"/>
      <c r="U126" s="183"/>
      <c r="V126" s="143"/>
      <c r="W126" s="230" t="s">
        <v>108</v>
      </c>
      <c r="X126" s="143"/>
    </row>
    <row r="127" ht="15.75" customHeight="1">
      <c r="A127" s="143">
        <f t="shared" ref="A127:B127" si="159">A111+1</f>
        <v>7</v>
      </c>
      <c r="B127" s="186">
        <f t="shared" si="159"/>
        <v>43860</v>
      </c>
      <c r="C127" s="143" t="str">
        <f>'Tube wts'!B127</f>
        <v>-2_11_R</v>
      </c>
      <c r="D127" s="143">
        <f>'Tube wts'!C127</f>
        <v>1.0039</v>
      </c>
      <c r="E127" s="143">
        <f>'Tube wts'!D127</f>
        <v>1.0165</v>
      </c>
      <c r="F127" s="48">
        <f t="shared" si="1"/>
        <v>0.0126</v>
      </c>
      <c r="G127" s="48">
        <f t="shared" si="2"/>
        <v>113.4</v>
      </c>
      <c r="H127" s="149">
        <v>0.0</v>
      </c>
      <c r="I127" s="149" t="s">
        <v>118</v>
      </c>
      <c r="J127" s="149" t="s">
        <v>118</v>
      </c>
      <c r="K127" s="149" t="s">
        <v>118</v>
      </c>
      <c r="L127" s="149" t="s">
        <v>118</v>
      </c>
      <c r="M127" s="149" t="s">
        <v>118</v>
      </c>
      <c r="N127" s="143">
        <v>50.0</v>
      </c>
      <c r="O127" s="143">
        <f t="shared" si="3"/>
        <v>20</v>
      </c>
      <c r="P127" s="183">
        <f t="shared" si="152"/>
        <v>0</v>
      </c>
      <c r="Q127" s="183"/>
      <c r="R127" s="183"/>
      <c r="S127" s="183"/>
      <c r="T127" s="183"/>
      <c r="U127" s="183"/>
      <c r="V127" s="143"/>
      <c r="W127" s="183">
        <f t="shared" ref="W127:W148" si="161">AVERAGE(P127:U127)</f>
        <v>0</v>
      </c>
      <c r="X127" s="143"/>
    </row>
    <row r="128" ht="15.75" customHeight="1">
      <c r="A128" s="143">
        <f t="shared" ref="A128:B128" si="160">A112+1</f>
        <v>7</v>
      </c>
      <c r="B128" s="186">
        <f t="shared" si="160"/>
        <v>43860</v>
      </c>
      <c r="C128" s="143" t="str">
        <f>'Tube wts'!B128</f>
        <v>-1_11_10</v>
      </c>
      <c r="D128" s="143">
        <f>'Tube wts'!C128</f>
        <v>1.0028</v>
      </c>
      <c r="E128" s="143">
        <f>'Tube wts'!D128</f>
        <v>1.0105</v>
      </c>
      <c r="F128" s="48">
        <f t="shared" si="1"/>
        <v>0.0077</v>
      </c>
      <c r="G128" s="48">
        <f t="shared" si="2"/>
        <v>69.3</v>
      </c>
      <c r="H128" s="149">
        <v>0.0</v>
      </c>
      <c r="I128" s="149" t="s">
        <v>118</v>
      </c>
      <c r="J128" s="149" t="s">
        <v>118</v>
      </c>
      <c r="K128" s="149" t="s">
        <v>118</v>
      </c>
      <c r="L128" s="149" t="s">
        <v>118</v>
      </c>
      <c r="M128" s="149" t="s">
        <v>118</v>
      </c>
      <c r="N128" s="143">
        <v>50.0</v>
      </c>
      <c r="O128" s="143">
        <f t="shared" si="3"/>
        <v>20</v>
      </c>
      <c r="P128" s="183">
        <f t="shared" si="152"/>
        <v>0</v>
      </c>
      <c r="Q128" s="183"/>
      <c r="R128" s="183"/>
      <c r="S128" s="183"/>
      <c r="T128" s="230"/>
      <c r="U128" s="183"/>
      <c r="V128" s="143"/>
      <c r="W128" s="183">
        <f t="shared" si="161"/>
        <v>0</v>
      </c>
      <c r="X128" s="143"/>
    </row>
    <row r="129" ht="15.75" customHeight="1">
      <c r="A129" s="143">
        <f t="shared" ref="A129:B129" si="162">A113+1</f>
        <v>7</v>
      </c>
      <c r="B129" s="186">
        <f t="shared" si="162"/>
        <v>43860</v>
      </c>
      <c r="C129" s="143" t="str">
        <f>'Tube wts'!B129</f>
        <v>-1_11_1R</v>
      </c>
      <c r="D129" s="143">
        <f>'Tube wts'!C129</f>
        <v>1.0041</v>
      </c>
      <c r="E129" s="143">
        <f>'Tube wts'!D129</f>
        <v>1.0147</v>
      </c>
      <c r="F129" s="48">
        <f t="shared" si="1"/>
        <v>0.0106</v>
      </c>
      <c r="G129" s="48">
        <f t="shared" si="2"/>
        <v>95.4</v>
      </c>
      <c r="H129" s="149">
        <v>0.0</v>
      </c>
      <c r="I129" s="149" t="s">
        <v>118</v>
      </c>
      <c r="J129" s="149" t="s">
        <v>118</v>
      </c>
      <c r="K129" s="149" t="s">
        <v>118</v>
      </c>
      <c r="L129" s="149" t="s">
        <v>118</v>
      </c>
      <c r="M129" s="149" t="s">
        <v>118</v>
      </c>
      <c r="N129" s="143">
        <v>50.0</v>
      </c>
      <c r="O129" s="143">
        <f t="shared" si="3"/>
        <v>20</v>
      </c>
      <c r="P129" s="183">
        <f t="shared" si="152"/>
        <v>0</v>
      </c>
      <c r="Q129" s="183"/>
      <c r="R129" s="183"/>
      <c r="S129" s="183"/>
      <c r="T129" s="183"/>
      <c r="U129" s="183"/>
      <c r="V129" s="143"/>
      <c r="W129" s="183">
        <f t="shared" si="161"/>
        <v>0</v>
      </c>
      <c r="X129" s="143"/>
    </row>
    <row r="130" ht="15.75" customHeight="1">
      <c r="A130" s="143">
        <f t="shared" ref="A130:B130" si="163">A114+1</f>
        <v>8</v>
      </c>
      <c r="B130" s="186">
        <f t="shared" si="163"/>
        <v>43861</v>
      </c>
      <c r="C130" s="143" t="str">
        <f>'Tube wts'!B130</f>
        <v>NT_11_0</v>
      </c>
      <c r="D130" s="143">
        <f>'Tube wts'!C130</f>
        <v>0.9849</v>
      </c>
      <c r="E130" s="143">
        <f>'Tube wts'!D130</f>
        <v>1.006</v>
      </c>
      <c r="F130" s="48">
        <f t="shared" si="1"/>
        <v>0.0211</v>
      </c>
      <c r="G130" s="48">
        <f t="shared" si="2"/>
        <v>189.9</v>
      </c>
      <c r="H130" s="149" t="s">
        <v>118</v>
      </c>
      <c r="I130" s="149" t="s">
        <v>118</v>
      </c>
      <c r="J130" s="149" t="s">
        <v>118</v>
      </c>
      <c r="K130" s="149" t="s">
        <v>118</v>
      </c>
      <c r="L130" s="149">
        <v>5.0</v>
      </c>
      <c r="M130" s="149" t="s">
        <v>118</v>
      </c>
      <c r="N130" s="143">
        <v>50.0</v>
      </c>
      <c r="O130" s="143">
        <f t="shared" si="3"/>
        <v>20</v>
      </c>
      <c r="P130" s="183"/>
      <c r="Q130" s="183"/>
      <c r="R130" s="183"/>
      <c r="S130" s="183"/>
      <c r="T130" s="183">
        <f t="shared" ref="T130:T133" si="165">O130 * (1/10^-5) *L130</f>
        <v>10000000</v>
      </c>
      <c r="U130" s="183"/>
      <c r="V130" s="143"/>
      <c r="W130" s="183">
        <f t="shared" si="161"/>
        <v>10000000</v>
      </c>
      <c r="X130" s="143"/>
    </row>
    <row r="131" ht="15.75" customHeight="1">
      <c r="A131" s="143">
        <f t="shared" ref="A131:B131" si="164">A115+1</f>
        <v>8</v>
      </c>
      <c r="B131" s="186">
        <f t="shared" si="164"/>
        <v>43861</v>
      </c>
      <c r="C131" s="143" t="str">
        <f>'Tube wts'!B131</f>
        <v>NT_11_R</v>
      </c>
      <c r="D131" s="143">
        <f>'Tube wts'!C131</f>
        <v>0.9851</v>
      </c>
      <c r="E131" s="143">
        <f>'Tube wts'!D131</f>
        <v>1.005</v>
      </c>
      <c r="F131" s="48">
        <f t="shared" si="1"/>
        <v>0.0199</v>
      </c>
      <c r="G131" s="48">
        <f t="shared" si="2"/>
        <v>179.1</v>
      </c>
      <c r="H131" s="149" t="s">
        <v>118</v>
      </c>
      <c r="I131" s="149" t="s">
        <v>118</v>
      </c>
      <c r="J131" s="149" t="s">
        <v>118</v>
      </c>
      <c r="K131" s="149" t="s">
        <v>118</v>
      </c>
      <c r="L131" s="149">
        <v>6.0</v>
      </c>
      <c r="M131" s="149" t="s">
        <v>118</v>
      </c>
      <c r="N131" s="143">
        <v>50.0</v>
      </c>
      <c r="O131" s="143">
        <f t="shared" si="3"/>
        <v>20</v>
      </c>
      <c r="P131" s="183"/>
      <c r="Q131" s="183"/>
      <c r="R131" s="183"/>
      <c r="S131" s="183"/>
      <c r="T131" s="183">
        <f t="shared" si="165"/>
        <v>12000000</v>
      </c>
      <c r="U131" s="183"/>
      <c r="V131" s="143"/>
      <c r="W131" s="183">
        <f t="shared" si="161"/>
        <v>12000000</v>
      </c>
      <c r="X131" s="143"/>
    </row>
    <row r="132" ht="15.75" customHeight="1">
      <c r="A132" s="143">
        <f t="shared" ref="A132:B132" si="166">A116+1</f>
        <v>8</v>
      </c>
      <c r="B132" s="186">
        <f t="shared" si="166"/>
        <v>43861</v>
      </c>
      <c r="C132" s="143" t="str">
        <f>'Tube wts'!B132</f>
        <v>-6_11_0</v>
      </c>
      <c r="D132" s="143">
        <f>'Tube wts'!C132</f>
        <v>1.0159</v>
      </c>
      <c r="E132" s="143">
        <f>'Tube wts'!D132</f>
        <v>1.0265</v>
      </c>
      <c r="F132" s="48">
        <f t="shared" si="1"/>
        <v>0.0106</v>
      </c>
      <c r="G132" s="48">
        <f t="shared" si="2"/>
        <v>95.4</v>
      </c>
      <c r="H132" s="149" t="s">
        <v>118</v>
      </c>
      <c r="I132" s="149" t="s">
        <v>118</v>
      </c>
      <c r="J132" s="149" t="s">
        <v>118</v>
      </c>
      <c r="K132" s="149" t="s">
        <v>118</v>
      </c>
      <c r="L132" s="149">
        <v>7.0</v>
      </c>
      <c r="M132" s="149" t="s">
        <v>118</v>
      </c>
      <c r="N132" s="143">
        <v>50.0</v>
      </c>
      <c r="O132" s="143">
        <f t="shared" si="3"/>
        <v>20</v>
      </c>
      <c r="P132" s="183"/>
      <c r="Q132" s="183"/>
      <c r="R132" s="183"/>
      <c r="S132" s="183"/>
      <c r="T132" s="183">
        <f t="shared" si="165"/>
        <v>14000000</v>
      </c>
      <c r="U132" s="183"/>
      <c r="V132" s="143"/>
      <c r="W132" s="183">
        <f t="shared" si="161"/>
        <v>14000000</v>
      </c>
      <c r="X132" s="143"/>
    </row>
    <row r="133" ht="15.75" customHeight="1">
      <c r="A133" s="143">
        <f t="shared" ref="A133:B133" si="167">A117+1</f>
        <v>8</v>
      </c>
      <c r="B133" s="186">
        <f t="shared" si="167"/>
        <v>43861</v>
      </c>
      <c r="C133" s="143" t="str">
        <f>'Tube wts'!B133</f>
        <v>-6_11_R</v>
      </c>
      <c r="D133" s="143">
        <f>'Tube wts'!C133</f>
        <v>1.0153</v>
      </c>
      <c r="E133" s="143">
        <f>'Tube wts'!D133</f>
        <v>1.0281</v>
      </c>
      <c r="F133" s="48">
        <f t="shared" si="1"/>
        <v>0.0128</v>
      </c>
      <c r="G133" s="48">
        <f t="shared" si="2"/>
        <v>115.2</v>
      </c>
      <c r="H133" s="149" t="s">
        <v>118</v>
      </c>
      <c r="I133" s="149" t="s">
        <v>118</v>
      </c>
      <c r="J133" s="149" t="s">
        <v>118</v>
      </c>
      <c r="K133" s="149" t="s">
        <v>118</v>
      </c>
      <c r="L133" s="149">
        <v>7.0</v>
      </c>
      <c r="M133" s="149" t="s">
        <v>118</v>
      </c>
      <c r="N133" s="143">
        <v>50.0</v>
      </c>
      <c r="O133" s="143">
        <f t="shared" si="3"/>
        <v>20</v>
      </c>
      <c r="P133" s="183"/>
      <c r="Q133" s="183"/>
      <c r="R133" s="183"/>
      <c r="S133" s="183"/>
      <c r="T133" s="183">
        <f t="shared" si="165"/>
        <v>14000000</v>
      </c>
      <c r="U133" s="183"/>
      <c r="V133" s="143"/>
      <c r="W133" s="183">
        <f t="shared" si="161"/>
        <v>14000000</v>
      </c>
      <c r="X133" s="143"/>
    </row>
    <row r="134" ht="15.75" customHeight="1">
      <c r="A134" s="143">
        <f t="shared" ref="A134:B134" si="168">A118+1</f>
        <v>8</v>
      </c>
      <c r="B134" s="186">
        <f t="shared" si="168"/>
        <v>43861</v>
      </c>
      <c r="C134" s="143" t="str">
        <f>'Tube wts'!B134</f>
        <v>-5_11_20</v>
      </c>
      <c r="D134" s="143">
        <f>'Tube wts'!C134</f>
        <v>1.0039</v>
      </c>
      <c r="E134" s="143">
        <f>'Tube wts'!D134</f>
        <v>1.0226</v>
      </c>
      <c r="F134" s="48">
        <f t="shared" si="1"/>
        <v>0.0187</v>
      </c>
      <c r="G134" s="48">
        <f t="shared" si="2"/>
        <v>168.3</v>
      </c>
      <c r="H134" s="149" t="s">
        <v>118</v>
      </c>
      <c r="I134" s="149" t="s">
        <v>118</v>
      </c>
      <c r="J134" s="149">
        <v>17.0</v>
      </c>
      <c r="K134" s="149" t="s">
        <v>118</v>
      </c>
      <c r="L134" s="149" t="s">
        <v>118</v>
      </c>
      <c r="M134" s="149" t="s">
        <v>118</v>
      </c>
      <c r="N134" s="143">
        <v>50.0</v>
      </c>
      <c r="O134" s="143">
        <f t="shared" si="3"/>
        <v>20</v>
      </c>
      <c r="P134" s="183"/>
      <c r="Q134" s="183"/>
      <c r="R134" s="183">
        <f t="shared" ref="R134:R135" si="170">O134 * (1/10^-3) *J134</f>
        <v>340000</v>
      </c>
      <c r="S134" s="183"/>
      <c r="T134" s="183"/>
      <c r="U134" s="183"/>
      <c r="V134" s="143"/>
      <c r="W134" s="183">
        <f t="shared" si="161"/>
        <v>340000</v>
      </c>
      <c r="X134" s="143"/>
    </row>
    <row r="135" ht="15.75" customHeight="1">
      <c r="A135" s="143">
        <f t="shared" ref="A135:B135" si="169">A119+1</f>
        <v>8</v>
      </c>
      <c r="B135" s="186">
        <f t="shared" si="169"/>
        <v>43861</v>
      </c>
      <c r="C135" s="143" t="str">
        <f>'Tube wts'!B135</f>
        <v>-5_11_2R</v>
      </c>
      <c r="D135" s="143">
        <f>'Tube wts'!C135</f>
        <v>0.9998</v>
      </c>
      <c r="E135" s="143">
        <f>'Tube wts'!D135</f>
        <v>1.0097</v>
      </c>
      <c r="F135" s="48">
        <f t="shared" si="1"/>
        <v>0.0099</v>
      </c>
      <c r="G135" s="48">
        <f t="shared" si="2"/>
        <v>89.1</v>
      </c>
      <c r="H135" s="149" t="s">
        <v>118</v>
      </c>
      <c r="I135" s="149" t="s">
        <v>118</v>
      </c>
      <c r="J135" s="149">
        <v>6.0</v>
      </c>
      <c r="K135" s="149" t="s">
        <v>118</v>
      </c>
      <c r="L135" s="149" t="s">
        <v>118</v>
      </c>
      <c r="M135" s="149" t="s">
        <v>118</v>
      </c>
      <c r="N135" s="143">
        <v>50.0</v>
      </c>
      <c r="O135" s="143">
        <f t="shared" si="3"/>
        <v>20</v>
      </c>
      <c r="P135" s="183"/>
      <c r="Q135" s="183"/>
      <c r="R135" s="183">
        <f t="shared" si="170"/>
        <v>120000</v>
      </c>
      <c r="S135" s="183"/>
      <c r="T135" s="183"/>
      <c r="U135" s="183"/>
      <c r="V135" s="143"/>
      <c r="W135" s="183">
        <f t="shared" si="161"/>
        <v>120000</v>
      </c>
      <c r="X135" s="143"/>
    </row>
    <row r="136" ht="15.75" customHeight="1">
      <c r="A136" s="143">
        <f t="shared" ref="A136:B136" si="171">A120+1</f>
        <v>8</v>
      </c>
      <c r="B136" s="186">
        <f t="shared" si="171"/>
        <v>43861</v>
      </c>
      <c r="C136" s="143" t="str">
        <f>'Tube wts'!B136</f>
        <v>-4_11_0</v>
      </c>
      <c r="D136" s="143">
        <f>'Tube wts'!C136</f>
        <v>1.0046</v>
      </c>
      <c r="E136" s="143">
        <f>'Tube wts'!D136</f>
        <v>1.016</v>
      </c>
      <c r="F136" s="48">
        <f t="shared" si="1"/>
        <v>0.0114</v>
      </c>
      <c r="G136" s="48">
        <f t="shared" si="2"/>
        <v>102.6</v>
      </c>
      <c r="H136" s="149">
        <v>0.0</v>
      </c>
      <c r="I136" s="149" t="s">
        <v>118</v>
      </c>
      <c r="J136" s="149" t="s">
        <v>118</v>
      </c>
      <c r="K136" s="149" t="s">
        <v>118</v>
      </c>
      <c r="L136" s="149" t="s">
        <v>118</v>
      </c>
      <c r="M136" s="149" t="s">
        <v>118</v>
      </c>
      <c r="N136" s="143">
        <v>50.0</v>
      </c>
      <c r="O136" s="143">
        <f t="shared" si="3"/>
        <v>20</v>
      </c>
      <c r="P136" s="183">
        <f t="shared" ref="P136:P145" si="173">O136 * (1/10^-1) *H136</f>
        <v>0</v>
      </c>
      <c r="Q136" s="183"/>
      <c r="R136" s="183"/>
      <c r="S136" s="183"/>
      <c r="T136" s="183"/>
      <c r="U136" s="183"/>
      <c r="V136" s="143"/>
      <c r="W136" s="183">
        <f t="shared" si="161"/>
        <v>0</v>
      </c>
      <c r="X136" s="143"/>
    </row>
    <row r="137" ht="15.75" customHeight="1">
      <c r="A137" s="143">
        <f t="shared" ref="A137:B137" si="172">A121+1</f>
        <v>8</v>
      </c>
      <c r="B137" s="186">
        <f t="shared" si="172"/>
        <v>43861</v>
      </c>
      <c r="C137" s="143" t="str">
        <f>'Tube wts'!B137</f>
        <v>-4_11_L</v>
      </c>
      <c r="D137" s="143">
        <f>'Tube wts'!C137</f>
        <v>0.9994</v>
      </c>
      <c r="E137" s="143">
        <f>'Tube wts'!D137</f>
        <v>1.0157</v>
      </c>
      <c r="F137" s="48">
        <f t="shared" si="1"/>
        <v>0.0163</v>
      </c>
      <c r="G137" s="48">
        <f t="shared" si="2"/>
        <v>146.7</v>
      </c>
      <c r="H137" s="149">
        <v>0.0</v>
      </c>
      <c r="I137" s="149" t="s">
        <v>118</v>
      </c>
      <c r="J137" s="149" t="s">
        <v>118</v>
      </c>
      <c r="K137" s="149" t="s">
        <v>118</v>
      </c>
      <c r="L137" s="149" t="s">
        <v>118</v>
      </c>
      <c r="M137" s="149" t="s">
        <v>118</v>
      </c>
      <c r="N137" s="143">
        <v>50.0</v>
      </c>
      <c r="O137" s="143">
        <f t="shared" si="3"/>
        <v>20</v>
      </c>
      <c r="P137" s="183">
        <f t="shared" si="173"/>
        <v>0</v>
      </c>
      <c r="Q137" s="183"/>
      <c r="R137" s="183"/>
      <c r="S137" s="183"/>
      <c r="T137" s="183"/>
      <c r="U137" s="183"/>
      <c r="V137" s="143"/>
      <c r="W137" s="183">
        <f t="shared" si="161"/>
        <v>0</v>
      </c>
      <c r="X137" s="143"/>
    </row>
    <row r="138" ht="15.75" customHeight="1">
      <c r="A138" s="143">
        <f t="shared" ref="A138:B138" si="174">A122+1</f>
        <v>8</v>
      </c>
      <c r="B138" s="186">
        <f t="shared" si="174"/>
        <v>43861</v>
      </c>
      <c r="C138" s="143" t="str">
        <f>'Tube wts'!B138</f>
        <v>-4_11_R</v>
      </c>
      <c r="D138" s="143">
        <f>'Tube wts'!C138</f>
        <v>0.9994</v>
      </c>
      <c r="E138" s="143">
        <f>'Tube wts'!D138</f>
        <v>1.009</v>
      </c>
      <c r="F138" s="48">
        <f t="shared" si="1"/>
        <v>0.0096</v>
      </c>
      <c r="G138" s="48">
        <f t="shared" si="2"/>
        <v>86.4</v>
      </c>
      <c r="H138" s="149">
        <v>0.0</v>
      </c>
      <c r="I138" s="149" t="s">
        <v>118</v>
      </c>
      <c r="J138" s="149" t="s">
        <v>118</v>
      </c>
      <c r="K138" s="149" t="s">
        <v>118</v>
      </c>
      <c r="L138" s="149" t="s">
        <v>118</v>
      </c>
      <c r="M138" s="149" t="s">
        <v>118</v>
      </c>
      <c r="N138" s="143">
        <v>50.0</v>
      </c>
      <c r="O138" s="143">
        <f t="shared" si="3"/>
        <v>20</v>
      </c>
      <c r="P138" s="183">
        <f t="shared" si="173"/>
        <v>0</v>
      </c>
      <c r="Q138" s="183"/>
      <c r="R138" s="183"/>
      <c r="S138" s="183"/>
      <c r="T138" s="183"/>
      <c r="U138" s="183"/>
      <c r="V138" s="143"/>
      <c r="W138" s="183">
        <f t="shared" si="161"/>
        <v>0</v>
      </c>
      <c r="X138" s="143"/>
    </row>
    <row r="139" ht="15.75" customHeight="1">
      <c r="A139" s="143">
        <f t="shared" ref="A139:B139" si="175">A123+1</f>
        <v>8</v>
      </c>
      <c r="B139" s="186">
        <f t="shared" si="175"/>
        <v>43861</v>
      </c>
      <c r="C139" s="143" t="str">
        <f>'Tube wts'!B139</f>
        <v>-3_11_30</v>
      </c>
      <c r="D139" s="143">
        <f>'Tube wts'!C139</f>
        <v>0.9945</v>
      </c>
      <c r="E139" s="143">
        <f>'Tube wts'!D139</f>
        <v>1.0159</v>
      </c>
      <c r="F139" s="48">
        <f t="shared" si="1"/>
        <v>0.0214</v>
      </c>
      <c r="G139" s="48">
        <f t="shared" si="2"/>
        <v>192.6</v>
      </c>
      <c r="H139" s="149">
        <v>0.0</v>
      </c>
      <c r="I139" s="149" t="s">
        <v>118</v>
      </c>
      <c r="J139" s="149" t="s">
        <v>118</v>
      </c>
      <c r="K139" s="149" t="s">
        <v>118</v>
      </c>
      <c r="L139" s="149" t="s">
        <v>118</v>
      </c>
      <c r="M139" s="149" t="s">
        <v>118</v>
      </c>
      <c r="N139" s="143">
        <v>50.0</v>
      </c>
      <c r="O139" s="143">
        <f t="shared" si="3"/>
        <v>20</v>
      </c>
      <c r="P139" s="183">
        <f t="shared" si="173"/>
        <v>0</v>
      </c>
      <c r="Q139" s="183"/>
      <c r="R139" s="183"/>
      <c r="S139" s="183"/>
      <c r="T139" s="183"/>
      <c r="U139" s="183"/>
      <c r="V139" s="143"/>
      <c r="W139" s="183">
        <f t="shared" si="161"/>
        <v>0</v>
      </c>
      <c r="X139" s="143"/>
    </row>
    <row r="140" ht="15.75" customHeight="1">
      <c r="A140" s="143">
        <f t="shared" ref="A140:B140" si="176">A124+1</f>
        <v>8</v>
      </c>
      <c r="B140" s="186">
        <f t="shared" si="176"/>
        <v>43861</v>
      </c>
      <c r="C140" s="143" t="str">
        <f>'Tube wts'!B140</f>
        <v>-3_11_3L</v>
      </c>
      <c r="D140" s="143">
        <f>'Tube wts'!C140</f>
        <v>1.0019</v>
      </c>
      <c r="E140" s="143">
        <f>'Tube wts'!D140</f>
        <v>1.0174</v>
      </c>
      <c r="F140" s="48">
        <f t="shared" si="1"/>
        <v>0.0155</v>
      </c>
      <c r="G140" s="48">
        <f t="shared" si="2"/>
        <v>139.5</v>
      </c>
      <c r="H140" s="149">
        <v>0.0</v>
      </c>
      <c r="I140" s="149" t="s">
        <v>118</v>
      </c>
      <c r="J140" s="149" t="s">
        <v>118</v>
      </c>
      <c r="K140" s="149" t="s">
        <v>118</v>
      </c>
      <c r="L140" s="149" t="s">
        <v>118</v>
      </c>
      <c r="M140" s="149" t="s">
        <v>118</v>
      </c>
      <c r="N140" s="143">
        <v>50.0</v>
      </c>
      <c r="O140" s="143">
        <f t="shared" si="3"/>
        <v>20</v>
      </c>
      <c r="P140" s="183">
        <f t="shared" si="173"/>
        <v>0</v>
      </c>
      <c r="Q140" s="183"/>
      <c r="R140" s="183"/>
      <c r="S140" s="183"/>
      <c r="T140" s="183"/>
      <c r="U140" s="183"/>
      <c r="V140" s="143"/>
      <c r="W140" s="183">
        <f t="shared" si="161"/>
        <v>0</v>
      </c>
      <c r="X140" s="143"/>
    </row>
    <row r="141" ht="15.75" customHeight="1">
      <c r="A141" s="143">
        <f t="shared" ref="A141:B141" si="177">A125+1</f>
        <v>8</v>
      </c>
      <c r="B141" s="186">
        <f t="shared" si="177"/>
        <v>43861</v>
      </c>
      <c r="C141" s="143" t="str">
        <f>'Tube wts'!B141</f>
        <v>-3_11_3R</v>
      </c>
      <c r="D141" s="143">
        <f>'Tube wts'!C141</f>
        <v>0.9905</v>
      </c>
      <c r="E141" s="143">
        <f>'Tube wts'!D141</f>
        <v>1.0085</v>
      </c>
      <c r="F141" s="48">
        <f t="shared" si="1"/>
        <v>0.018</v>
      </c>
      <c r="G141" s="48">
        <f t="shared" si="2"/>
        <v>162</v>
      </c>
      <c r="H141" s="149">
        <v>0.0</v>
      </c>
      <c r="I141" s="149" t="s">
        <v>118</v>
      </c>
      <c r="J141" s="149" t="s">
        <v>118</v>
      </c>
      <c r="K141" s="149" t="s">
        <v>118</v>
      </c>
      <c r="L141" s="149" t="s">
        <v>118</v>
      </c>
      <c r="M141" s="149" t="s">
        <v>108</v>
      </c>
      <c r="N141" s="143">
        <v>50.0</v>
      </c>
      <c r="O141" s="143">
        <f t="shared" si="3"/>
        <v>20</v>
      </c>
      <c r="P141" s="183">
        <f t="shared" si="173"/>
        <v>0</v>
      </c>
      <c r="Q141" s="183"/>
      <c r="R141" s="183"/>
      <c r="S141" s="183"/>
      <c r="T141" s="183"/>
      <c r="U141" s="183"/>
      <c r="V141" s="143"/>
      <c r="W141" s="183">
        <f t="shared" si="161"/>
        <v>0</v>
      </c>
      <c r="X141" s="143"/>
    </row>
    <row r="142" ht="15.75" customHeight="1">
      <c r="A142" s="143">
        <f t="shared" ref="A142:B142" si="178">A126+1</f>
        <v>8</v>
      </c>
      <c r="B142" s="186">
        <f t="shared" si="178"/>
        <v>43861</v>
      </c>
      <c r="C142" s="143" t="str">
        <f>'Tube wts'!B142</f>
        <v>-2_11_0</v>
      </c>
      <c r="D142" s="143">
        <f>'Tube wts'!C142</f>
        <v>0.9946</v>
      </c>
      <c r="E142" s="143">
        <f>'Tube wts'!D142</f>
        <v>1.0103</v>
      </c>
      <c r="F142" s="48">
        <f t="shared" si="1"/>
        <v>0.0157</v>
      </c>
      <c r="G142" s="48">
        <f t="shared" si="2"/>
        <v>141.3</v>
      </c>
      <c r="H142" s="149">
        <v>0.0</v>
      </c>
      <c r="I142" s="184" t="s">
        <v>118</v>
      </c>
      <c r="J142" s="149" t="s">
        <v>118</v>
      </c>
      <c r="K142" s="149" t="s">
        <v>118</v>
      </c>
      <c r="L142" s="149" t="s">
        <v>118</v>
      </c>
      <c r="M142" s="149" t="s">
        <v>118</v>
      </c>
      <c r="N142" s="143">
        <v>50.0</v>
      </c>
      <c r="O142" s="143">
        <f t="shared" si="3"/>
        <v>20</v>
      </c>
      <c r="P142" s="183">
        <f t="shared" si="173"/>
        <v>0</v>
      </c>
      <c r="Q142" s="183"/>
      <c r="R142" s="183"/>
      <c r="S142" s="183"/>
      <c r="T142" s="183"/>
      <c r="U142" s="183"/>
      <c r="V142" s="143"/>
      <c r="W142" s="183">
        <f t="shared" si="161"/>
        <v>0</v>
      </c>
      <c r="X142" s="143"/>
    </row>
    <row r="143" ht="15.75" customHeight="1">
      <c r="A143" s="143">
        <f t="shared" ref="A143:B143" si="179">A127+1</f>
        <v>8</v>
      </c>
      <c r="B143" s="186">
        <f t="shared" si="179"/>
        <v>43861</v>
      </c>
      <c r="C143" s="143" t="str">
        <f>'Tube wts'!B143</f>
        <v>-2_11_R</v>
      </c>
      <c r="D143" s="143">
        <f>'Tube wts'!C143</f>
        <v>1.016</v>
      </c>
      <c r="E143" s="143">
        <f>'Tube wts'!D143</f>
        <v>1.03</v>
      </c>
      <c r="F143" s="48">
        <f t="shared" si="1"/>
        <v>0.014</v>
      </c>
      <c r="G143" s="48">
        <f t="shared" si="2"/>
        <v>126</v>
      </c>
      <c r="H143" s="149">
        <v>0.0</v>
      </c>
      <c r="I143" s="149" t="s">
        <v>118</v>
      </c>
      <c r="J143" s="149" t="s">
        <v>118</v>
      </c>
      <c r="K143" s="149" t="s">
        <v>118</v>
      </c>
      <c r="L143" s="149" t="s">
        <v>118</v>
      </c>
      <c r="M143" s="149" t="s">
        <v>118</v>
      </c>
      <c r="N143" s="143">
        <v>50.0</v>
      </c>
      <c r="O143" s="143">
        <f t="shared" si="3"/>
        <v>20</v>
      </c>
      <c r="P143" s="183">
        <f t="shared" si="173"/>
        <v>0</v>
      </c>
      <c r="Q143" s="183"/>
      <c r="R143" s="183"/>
      <c r="S143" s="183"/>
      <c r="T143" s="183"/>
      <c r="U143" s="183"/>
      <c r="V143" s="143"/>
      <c r="W143" s="183">
        <f t="shared" si="161"/>
        <v>0</v>
      </c>
      <c r="X143" s="143"/>
    </row>
    <row r="144" ht="15.75" customHeight="1">
      <c r="A144" s="143">
        <f t="shared" ref="A144:B144" si="180">A128+1</f>
        <v>8</v>
      </c>
      <c r="B144" s="186">
        <f t="shared" si="180"/>
        <v>43861</v>
      </c>
      <c r="C144" s="143" t="str">
        <f>'Tube wts'!B144</f>
        <v>-1_11_10</v>
      </c>
      <c r="D144" s="143">
        <f>'Tube wts'!C144</f>
        <v>1.0144</v>
      </c>
      <c r="E144" s="143">
        <f>'Tube wts'!D144</f>
        <v>1.0332</v>
      </c>
      <c r="F144" s="48">
        <f t="shared" si="1"/>
        <v>0.0188</v>
      </c>
      <c r="G144" s="48">
        <f t="shared" si="2"/>
        <v>169.2</v>
      </c>
      <c r="H144" s="149">
        <v>0.0</v>
      </c>
      <c r="I144" s="149" t="s">
        <v>118</v>
      </c>
      <c r="J144" s="149" t="s">
        <v>118</v>
      </c>
      <c r="K144" s="149" t="s">
        <v>118</v>
      </c>
      <c r="L144" s="149" t="s">
        <v>118</v>
      </c>
      <c r="M144" s="149" t="s">
        <v>118</v>
      </c>
      <c r="N144" s="143">
        <v>50.0</v>
      </c>
      <c r="O144" s="143">
        <f t="shared" si="3"/>
        <v>20</v>
      </c>
      <c r="P144" s="183">
        <f t="shared" si="173"/>
        <v>0</v>
      </c>
      <c r="Q144" s="183"/>
      <c r="R144" s="183"/>
      <c r="S144" s="183"/>
      <c r="T144" s="230"/>
      <c r="U144" s="183"/>
      <c r="V144" s="143"/>
      <c r="W144" s="183">
        <f t="shared" si="161"/>
        <v>0</v>
      </c>
      <c r="X144" s="143"/>
    </row>
    <row r="145" ht="15.75" customHeight="1">
      <c r="A145" s="143">
        <f t="shared" ref="A145:B145" si="181">A129+1</f>
        <v>8</v>
      </c>
      <c r="B145" s="186">
        <f t="shared" si="181"/>
        <v>43861</v>
      </c>
      <c r="C145" s="143" t="str">
        <f>'Tube wts'!B145</f>
        <v>-1_11_1R</v>
      </c>
      <c r="D145" s="143">
        <f>'Tube wts'!C145</f>
        <v>1.0198</v>
      </c>
      <c r="E145" s="143">
        <f>'Tube wts'!D145</f>
        <v>1.0322</v>
      </c>
      <c r="F145" s="48">
        <f t="shared" si="1"/>
        <v>0.0124</v>
      </c>
      <c r="G145" s="48">
        <f t="shared" si="2"/>
        <v>111.6</v>
      </c>
      <c r="H145" s="149">
        <v>0.0</v>
      </c>
      <c r="I145" s="149" t="s">
        <v>118</v>
      </c>
      <c r="J145" s="149" t="s">
        <v>118</v>
      </c>
      <c r="K145" s="149" t="s">
        <v>118</v>
      </c>
      <c r="L145" s="149" t="s">
        <v>118</v>
      </c>
      <c r="M145" s="149" t="s">
        <v>118</v>
      </c>
      <c r="N145" s="143">
        <v>50.0</v>
      </c>
      <c r="O145" s="143">
        <f t="shared" si="3"/>
        <v>20</v>
      </c>
      <c r="P145" s="183">
        <f t="shared" si="173"/>
        <v>0</v>
      </c>
      <c r="Q145" s="183"/>
      <c r="R145" s="183"/>
      <c r="S145" s="183"/>
      <c r="T145" s="183"/>
      <c r="U145" s="183"/>
      <c r="V145" s="143"/>
      <c r="W145" s="183">
        <f t="shared" si="161"/>
        <v>0</v>
      </c>
      <c r="X145" s="143"/>
    </row>
    <row r="146" ht="15.75" customHeight="1">
      <c r="A146" s="143">
        <f t="shared" ref="A146:B146" si="182">A130+1</f>
        <v>9</v>
      </c>
      <c r="B146" s="186">
        <f t="shared" si="182"/>
        <v>43862</v>
      </c>
      <c r="C146" s="143" t="str">
        <f>'Tube wts'!B146</f>
        <v>NT_11_0</v>
      </c>
      <c r="D146" s="143">
        <f>'Tube wts'!C146</f>
        <v>1.0032</v>
      </c>
      <c r="E146" s="143">
        <f>'Tube wts'!D146</f>
        <v>1.0108</v>
      </c>
      <c r="F146" s="48">
        <f t="shared" si="1"/>
        <v>0.0076</v>
      </c>
      <c r="G146" s="48">
        <f t="shared" si="2"/>
        <v>68.4</v>
      </c>
      <c r="H146" s="149" t="s">
        <v>118</v>
      </c>
      <c r="I146" s="149" t="s">
        <v>118</v>
      </c>
      <c r="J146" s="149" t="s">
        <v>118</v>
      </c>
      <c r="K146" s="149" t="s">
        <v>120</v>
      </c>
      <c r="L146" s="149">
        <v>94.0</v>
      </c>
      <c r="M146" s="149" t="s">
        <v>118</v>
      </c>
      <c r="N146" s="143">
        <v>50.0</v>
      </c>
      <c r="O146" s="143">
        <f t="shared" si="3"/>
        <v>20</v>
      </c>
      <c r="P146" s="183"/>
      <c r="Q146" s="183"/>
      <c r="R146" s="183"/>
      <c r="S146" s="183"/>
      <c r="T146" s="183">
        <f t="shared" ref="T146:T149" si="184">O146 * (1/10^-5) *L146</f>
        <v>188000000</v>
      </c>
      <c r="U146" s="183"/>
      <c r="V146" s="149" t="s">
        <v>222</v>
      </c>
      <c r="W146" s="183">
        <f t="shared" si="161"/>
        <v>188000000</v>
      </c>
      <c r="X146" s="143"/>
    </row>
    <row r="147" ht="15.75" customHeight="1">
      <c r="A147" s="143">
        <f t="shared" ref="A147:B147" si="183">A131+1</f>
        <v>9</v>
      </c>
      <c r="B147" s="186">
        <f t="shared" si="183"/>
        <v>43862</v>
      </c>
      <c r="C147" s="143" t="str">
        <f>'Tube wts'!B147</f>
        <v>NT_11_R</v>
      </c>
      <c r="D147" s="143">
        <f>'Tube wts'!C147</f>
        <v>1.0149</v>
      </c>
      <c r="E147" s="143">
        <f>'Tube wts'!D147</f>
        <v>1.0286</v>
      </c>
      <c r="F147" s="48">
        <f t="shared" si="1"/>
        <v>0.0137</v>
      </c>
      <c r="G147" s="48">
        <f t="shared" si="2"/>
        <v>123.3</v>
      </c>
      <c r="H147" s="149" t="s">
        <v>118</v>
      </c>
      <c r="I147" s="149" t="s">
        <v>118</v>
      </c>
      <c r="J147" s="149" t="s">
        <v>118</v>
      </c>
      <c r="K147" s="149" t="s">
        <v>118</v>
      </c>
      <c r="L147" s="149">
        <v>7.0</v>
      </c>
      <c r="M147" s="149" t="s">
        <v>118</v>
      </c>
      <c r="N147" s="143">
        <v>50.0</v>
      </c>
      <c r="O147" s="143">
        <f t="shared" si="3"/>
        <v>20</v>
      </c>
      <c r="P147" s="183"/>
      <c r="Q147" s="183"/>
      <c r="R147" s="183"/>
      <c r="S147" s="183"/>
      <c r="T147" s="183">
        <f t="shared" si="184"/>
        <v>14000000</v>
      </c>
      <c r="U147" s="183"/>
      <c r="V147" s="143"/>
      <c r="W147" s="183">
        <f t="shared" si="161"/>
        <v>14000000</v>
      </c>
      <c r="X147" s="143"/>
    </row>
    <row r="148" ht="15.75" customHeight="1">
      <c r="A148" s="143">
        <f t="shared" ref="A148:B148" si="185">A132+1</f>
        <v>9</v>
      </c>
      <c r="B148" s="186">
        <f t="shared" si="185"/>
        <v>43862</v>
      </c>
      <c r="C148" s="143" t="str">
        <f>'Tube wts'!B148</f>
        <v>-6_11_0</v>
      </c>
      <c r="D148" s="143">
        <f>'Tube wts'!C148</f>
        <v>0.9999</v>
      </c>
      <c r="E148" s="143">
        <f>'Tube wts'!D148</f>
        <v>1.0106</v>
      </c>
      <c r="F148" s="48">
        <f t="shared" si="1"/>
        <v>0.0107</v>
      </c>
      <c r="G148" s="48">
        <f t="shared" si="2"/>
        <v>96.3</v>
      </c>
      <c r="H148" s="149" t="s">
        <v>118</v>
      </c>
      <c r="I148" s="149" t="s">
        <v>118</v>
      </c>
      <c r="J148" s="149" t="s">
        <v>118</v>
      </c>
      <c r="K148" s="149" t="s">
        <v>118</v>
      </c>
      <c r="L148" s="149">
        <v>8.0</v>
      </c>
      <c r="M148" s="149" t="s">
        <v>118</v>
      </c>
      <c r="N148" s="143">
        <v>50.0</v>
      </c>
      <c r="O148" s="143">
        <f t="shared" si="3"/>
        <v>20</v>
      </c>
      <c r="P148" s="183"/>
      <c r="Q148" s="183"/>
      <c r="R148" s="183"/>
      <c r="S148" s="183"/>
      <c r="T148" s="183">
        <f t="shared" si="184"/>
        <v>16000000</v>
      </c>
      <c r="U148" s="183"/>
      <c r="V148" s="143"/>
      <c r="W148" s="183">
        <f t="shared" si="161"/>
        <v>16000000</v>
      </c>
      <c r="X148" s="143"/>
    </row>
    <row r="149" ht="15.75" customHeight="1">
      <c r="A149" s="143">
        <f t="shared" ref="A149:B149" si="186">A133+1</f>
        <v>9</v>
      </c>
      <c r="B149" s="186">
        <f t="shared" si="186"/>
        <v>43862</v>
      </c>
      <c r="C149" s="143" t="str">
        <f>'Tube wts'!B149</f>
        <v>-6_11_R</v>
      </c>
      <c r="D149" s="143">
        <f>'Tube wts'!C149</f>
        <v>0.9916</v>
      </c>
      <c r="E149" s="143">
        <f>'Tube wts'!D149</f>
        <v>1.0061</v>
      </c>
      <c r="F149" s="48">
        <f t="shared" si="1"/>
        <v>0.0145</v>
      </c>
      <c r="G149" s="48">
        <f t="shared" si="2"/>
        <v>130.5</v>
      </c>
      <c r="H149" s="149" t="s">
        <v>118</v>
      </c>
      <c r="I149" s="149" t="s">
        <v>118</v>
      </c>
      <c r="J149" s="149" t="s">
        <v>118</v>
      </c>
      <c r="K149" s="149" t="s">
        <v>118</v>
      </c>
      <c r="L149" s="149">
        <v>14.0</v>
      </c>
      <c r="M149" s="149" t="s">
        <v>118</v>
      </c>
      <c r="N149" s="143">
        <v>50.0</v>
      </c>
      <c r="O149" s="143">
        <f t="shared" si="3"/>
        <v>20</v>
      </c>
      <c r="P149" s="183"/>
      <c r="Q149" s="183"/>
      <c r="R149" s="183"/>
      <c r="S149" s="183"/>
      <c r="T149" s="183">
        <f t="shared" si="184"/>
        <v>28000000</v>
      </c>
      <c r="U149" s="183"/>
      <c r="V149" s="149"/>
      <c r="W149" s="183">
        <f>AVERAGE(P149:V149)</f>
        <v>28000000</v>
      </c>
      <c r="X149" s="143"/>
    </row>
    <row r="150" ht="15.75" customHeight="1">
      <c r="A150" s="143">
        <f t="shared" ref="A150:B150" si="187">A134+1</f>
        <v>9</v>
      </c>
      <c r="B150" s="186">
        <f t="shared" si="187"/>
        <v>43862</v>
      </c>
      <c r="C150" s="143" t="str">
        <f>'Tube wts'!B150</f>
        <v>-5_11_20</v>
      </c>
      <c r="D150" s="143">
        <f>'Tube wts'!C150</f>
        <v>1.0095</v>
      </c>
      <c r="E150" s="143">
        <f>'Tube wts'!D150</f>
        <v>1.0229</v>
      </c>
      <c r="F150" s="48">
        <f t="shared" si="1"/>
        <v>0.0134</v>
      </c>
      <c r="G150" s="48">
        <f t="shared" si="2"/>
        <v>120.6</v>
      </c>
      <c r="H150" s="149" t="s">
        <v>118</v>
      </c>
      <c r="I150" s="149" t="s">
        <v>118</v>
      </c>
      <c r="J150" s="149">
        <v>28.0</v>
      </c>
      <c r="K150" s="149" t="s">
        <v>118</v>
      </c>
      <c r="L150" s="149" t="s">
        <v>118</v>
      </c>
      <c r="M150" s="149" t="s">
        <v>118</v>
      </c>
      <c r="N150" s="143">
        <v>50.0</v>
      </c>
      <c r="O150" s="143">
        <f t="shared" si="3"/>
        <v>20</v>
      </c>
      <c r="P150" s="183"/>
      <c r="Q150" s="183"/>
      <c r="R150" s="183">
        <f t="shared" ref="R150:R151" si="189">O150 * (1/10^-3) *J150</f>
        <v>560000</v>
      </c>
      <c r="S150" s="183"/>
      <c r="T150" s="183"/>
      <c r="U150" s="183"/>
      <c r="V150" s="143"/>
      <c r="W150" s="183">
        <f t="shared" ref="W150:W162" si="190">AVERAGE(P150:U150)</f>
        <v>560000</v>
      </c>
      <c r="X150" s="143"/>
    </row>
    <row r="151" ht="15.75" customHeight="1">
      <c r="A151" s="143">
        <f t="shared" ref="A151:B151" si="188">A135+1</f>
        <v>9</v>
      </c>
      <c r="B151" s="186">
        <f t="shared" si="188"/>
        <v>43862</v>
      </c>
      <c r="C151" s="143" t="str">
        <f>'Tube wts'!B151</f>
        <v>-5_11_2R</v>
      </c>
      <c r="D151" s="143">
        <f>'Tube wts'!C151</f>
        <v>1.0223</v>
      </c>
      <c r="E151" s="143">
        <f>'Tube wts'!D151</f>
        <v>1.0392</v>
      </c>
      <c r="F151" s="48">
        <f t="shared" si="1"/>
        <v>0.0169</v>
      </c>
      <c r="G151" s="48">
        <f t="shared" si="2"/>
        <v>152.1</v>
      </c>
      <c r="H151" s="149" t="s">
        <v>118</v>
      </c>
      <c r="I151" s="149" t="s">
        <v>118</v>
      </c>
      <c r="J151" s="149">
        <v>11.0</v>
      </c>
      <c r="K151" s="149" t="s">
        <v>118</v>
      </c>
      <c r="L151" s="149" t="s">
        <v>118</v>
      </c>
      <c r="M151" s="149" t="s">
        <v>118</v>
      </c>
      <c r="N151" s="143">
        <v>50.0</v>
      </c>
      <c r="O151" s="143">
        <f t="shared" si="3"/>
        <v>20</v>
      </c>
      <c r="P151" s="183"/>
      <c r="Q151" s="183"/>
      <c r="R151" s="183">
        <f t="shared" si="189"/>
        <v>220000</v>
      </c>
      <c r="S151" s="183"/>
      <c r="T151" s="183"/>
      <c r="U151" s="183"/>
      <c r="V151" s="143"/>
      <c r="W151" s="183">
        <f t="shared" si="190"/>
        <v>220000</v>
      </c>
      <c r="X151" s="143"/>
    </row>
    <row r="152" ht="15.75" customHeight="1">
      <c r="A152" s="143">
        <f t="shared" ref="A152:B152" si="191">A136+1</f>
        <v>9</v>
      </c>
      <c r="B152" s="186">
        <f t="shared" si="191"/>
        <v>43862</v>
      </c>
      <c r="C152" s="143" t="str">
        <f>'Tube wts'!B152</f>
        <v>-4_11_0</v>
      </c>
      <c r="D152" s="143">
        <f>'Tube wts'!C152</f>
        <v>0.9991</v>
      </c>
      <c r="E152" s="143">
        <f>'Tube wts'!D152</f>
        <v>1.0151</v>
      </c>
      <c r="F152" s="48">
        <f t="shared" si="1"/>
        <v>0.016</v>
      </c>
      <c r="G152" s="48">
        <f t="shared" si="2"/>
        <v>144</v>
      </c>
      <c r="H152" s="149">
        <v>0.0</v>
      </c>
      <c r="I152" s="149" t="s">
        <v>118</v>
      </c>
      <c r="J152" s="149" t="s">
        <v>118</v>
      </c>
      <c r="K152" s="149" t="s">
        <v>118</v>
      </c>
      <c r="L152" s="149" t="s">
        <v>118</v>
      </c>
      <c r="M152" s="149" t="s">
        <v>118</v>
      </c>
      <c r="N152" s="143">
        <v>50.0</v>
      </c>
      <c r="O152" s="143">
        <f t="shared" si="3"/>
        <v>20</v>
      </c>
      <c r="P152" s="183">
        <f t="shared" ref="P152:P161" si="193">O152 * (1/10^-1) *H152</f>
        <v>0</v>
      </c>
      <c r="Q152" s="183"/>
      <c r="R152" s="183"/>
      <c r="S152" s="183"/>
      <c r="T152" s="183"/>
      <c r="U152" s="183"/>
      <c r="V152" s="143"/>
      <c r="W152" s="183">
        <f t="shared" si="190"/>
        <v>0</v>
      </c>
      <c r="X152" s="143"/>
    </row>
    <row r="153" ht="15.75" customHeight="1">
      <c r="A153" s="143">
        <f t="shared" ref="A153:B153" si="192">A137+1</f>
        <v>9</v>
      </c>
      <c r="B153" s="186">
        <f t="shared" si="192"/>
        <v>43862</v>
      </c>
      <c r="C153" s="143" t="str">
        <f>'Tube wts'!B153</f>
        <v>-4_11_L</v>
      </c>
      <c r="D153" s="143">
        <f>'Tube wts'!C153</f>
        <v>1.0226</v>
      </c>
      <c r="E153" s="143">
        <f>'Tube wts'!D153</f>
        <v>1.0381</v>
      </c>
      <c r="F153" s="48">
        <f t="shared" si="1"/>
        <v>0.0155</v>
      </c>
      <c r="G153" s="48">
        <f t="shared" si="2"/>
        <v>139.5</v>
      </c>
      <c r="H153" s="149">
        <v>0.0</v>
      </c>
      <c r="I153" s="149" t="s">
        <v>118</v>
      </c>
      <c r="J153" s="149" t="s">
        <v>118</v>
      </c>
      <c r="K153" s="149" t="s">
        <v>118</v>
      </c>
      <c r="L153" s="149" t="s">
        <v>118</v>
      </c>
      <c r="M153" s="149" t="s">
        <v>118</v>
      </c>
      <c r="N153" s="143">
        <v>50.0</v>
      </c>
      <c r="O153" s="143">
        <f t="shared" si="3"/>
        <v>20</v>
      </c>
      <c r="P153" s="183">
        <f t="shared" si="193"/>
        <v>0</v>
      </c>
      <c r="Q153" s="183"/>
      <c r="R153" s="183"/>
      <c r="S153" s="183"/>
      <c r="T153" s="183"/>
      <c r="U153" s="183"/>
      <c r="V153" s="143"/>
      <c r="W153" s="183">
        <f t="shared" si="190"/>
        <v>0</v>
      </c>
      <c r="X153" s="143"/>
    </row>
    <row r="154" ht="15.75" customHeight="1">
      <c r="A154" s="143">
        <f t="shared" ref="A154:B154" si="194">A138+1</f>
        <v>9</v>
      </c>
      <c r="B154" s="186">
        <f t="shared" si="194"/>
        <v>43862</v>
      </c>
      <c r="C154" s="143" t="str">
        <f>'Tube wts'!B154</f>
        <v>-4_11_R</v>
      </c>
      <c r="D154" s="143">
        <f>'Tube wts'!C154</f>
        <v>1.0083</v>
      </c>
      <c r="E154" s="143">
        <f>'Tube wts'!D154</f>
        <v>1.0228</v>
      </c>
      <c r="F154" s="48">
        <f t="shared" si="1"/>
        <v>0.0145</v>
      </c>
      <c r="G154" s="48">
        <f t="shared" si="2"/>
        <v>130.5</v>
      </c>
      <c r="H154" s="149">
        <v>0.0</v>
      </c>
      <c r="I154" s="149" t="s">
        <v>118</v>
      </c>
      <c r="J154" s="149" t="s">
        <v>118</v>
      </c>
      <c r="K154" s="149" t="s">
        <v>118</v>
      </c>
      <c r="L154" s="149" t="s">
        <v>118</v>
      </c>
      <c r="M154" s="149" t="s">
        <v>118</v>
      </c>
      <c r="N154" s="143">
        <v>50.0</v>
      </c>
      <c r="O154" s="143">
        <f t="shared" si="3"/>
        <v>20</v>
      </c>
      <c r="P154" s="183">
        <f t="shared" si="193"/>
        <v>0</v>
      </c>
      <c r="Q154" s="183"/>
      <c r="R154" s="183"/>
      <c r="S154" s="183"/>
      <c r="T154" s="183"/>
      <c r="U154" s="183"/>
      <c r="V154" s="143"/>
      <c r="W154" s="183">
        <f t="shared" si="190"/>
        <v>0</v>
      </c>
      <c r="X154" s="143"/>
    </row>
    <row r="155" ht="15.75" customHeight="1">
      <c r="A155" s="143">
        <f t="shared" ref="A155:B155" si="195">A139+1</f>
        <v>9</v>
      </c>
      <c r="B155" s="186">
        <f t="shared" si="195"/>
        <v>43862</v>
      </c>
      <c r="C155" s="143" t="str">
        <f>'Tube wts'!B155</f>
        <v>-3_11_30</v>
      </c>
      <c r="D155" s="143">
        <f>'Tube wts'!C155</f>
        <v>0.983</v>
      </c>
      <c r="E155" s="143">
        <f>'Tube wts'!D155</f>
        <v>0.9979</v>
      </c>
      <c r="F155" s="48">
        <f t="shared" si="1"/>
        <v>0.0149</v>
      </c>
      <c r="G155" s="48">
        <f t="shared" si="2"/>
        <v>134.1</v>
      </c>
      <c r="H155" s="149">
        <v>0.0</v>
      </c>
      <c r="I155" s="149" t="s">
        <v>118</v>
      </c>
      <c r="J155" s="149" t="s">
        <v>118</v>
      </c>
      <c r="K155" s="149" t="s">
        <v>118</v>
      </c>
      <c r="L155" s="149" t="s">
        <v>118</v>
      </c>
      <c r="M155" s="149" t="s">
        <v>118</v>
      </c>
      <c r="N155" s="143">
        <v>50.0</v>
      </c>
      <c r="O155" s="143">
        <f t="shared" si="3"/>
        <v>20</v>
      </c>
      <c r="P155" s="183">
        <f t="shared" si="193"/>
        <v>0</v>
      </c>
      <c r="Q155" s="183"/>
      <c r="R155" s="183"/>
      <c r="S155" s="183"/>
      <c r="T155" s="183"/>
      <c r="U155" s="183"/>
      <c r="V155" s="143"/>
      <c r="W155" s="183">
        <f t="shared" si="190"/>
        <v>0</v>
      </c>
      <c r="X155" s="143"/>
    </row>
    <row r="156" ht="15.75" customHeight="1">
      <c r="A156" s="143">
        <f t="shared" ref="A156:B156" si="196">A140+1</f>
        <v>9</v>
      </c>
      <c r="B156" s="186">
        <f t="shared" si="196"/>
        <v>43862</v>
      </c>
      <c r="C156" s="143" t="str">
        <f>'Tube wts'!B156</f>
        <v>-3_11_3L</v>
      </c>
      <c r="D156" s="143">
        <f>'Tube wts'!C156</f>
        <v>0.9994</v>
      </c>
      <c r="E156" s="143">
        <f>'Tube wts'!D156</f>
        <v>1.0156</v>
      </c>
      <c r="F156" s="48">
        <f t="shared" si="1"/>
        <v>0.0162</v>
      </c>
      <c r="G156" s="48">
        <f t="shared" si="2"/>
        <v>145.8</v>
      </c>
      <c r="H156" s="149">
        <v>0.0</v>
      </c>
      <c r="I156" s="149" t="s">
        <v>118</v>
      </c>
      <c r="J156" s="149" t="s">
        <v>118</v>
      </c>
      <c r="K156" s="149" t="s">
        <v>118</v>
      </c>
      <c r="L156" s="149" t="s">
        <v>118</v>
      </c>
      <c r="M156" s="149" t="s">
        <v>108</v>
      </c>
      <c r="N156" s="143">
        <v>50.0</v>
      </c>
      <c r="O156" s="143">
        <f t="shared" si="3"/>
        <v>20</v>
      </c>
      <c r="P156" s="183">
        <f t="shared" si="193"/>
        <v>0</v>
      </c>
      <c r="Q156" s="183"/>
      <c r="R156" s="183"/>
      <c r="S156" s="183"/>
      <c r="T156" s="183"/>
      <c r="U156" s="183"/>
      <c r="V156" s="143"/>
      <c r="W156" s="183">
        <f t="shared" si="190"/>
        <v>0</v>
      </c>
      <c r="X156" s="143"/>
    </row>
    <row r="157" ht="15.75" customHeight="1">
      <c r="A157" s="143">
        <f t="shared" ref="A157:B157" si="197">A141+1</f>
        <v>9</v>
      </c>
      <c r="B157" s="186">
        <f t="shared" si="197"/>
        <v>43862</v>
      </c>
      <c r="C157" s="143" t="str">
        <f>'Tube wts'!B157</f>
        <v>-3_11_3R</v>
      </c>
      <c r="D157" s="143">
        <f>'Tube wts'!C157</f>
        <v>0.9989</v>
      </c>
      <c r="E157" s="143">
        <f>'Tube wts'!D157</f>
        <v>1.0094</v>
      </c>
      <c r="F157" s="48">
        <f t="shared" si="1"/>
        <v>0.0105</v>
      </c>
      <c r="G157" s="48">
        <f t="shared" si="2"/>
        <v>94.5</v>
      </c>
      <c r="H157" s="149">
        <v>0.0</v>
      </c>
      <c r="I157" s="149" t="s">
        <v>118</v>
      </c>
      <c r="J157" s="149" t="s">
        <v>118</v>
      </c>
      <c r="K157" s="149" t="s">
        <v>118</v>
      </c>
      <c r="L157" s="149" t="s">
        <v>118</v>
      </c>
      <c r="M157" s="149" t="s">
        <v>118</v>
      </c>
      <c r="N157" s="143">
        <v>50.0</v>
      </c>
      <c r="O157" s="143">
        <f t="shared" si="3"/>
        <v>20</v>
      </c>
      <c r="P157" s="183">
        <f t="shared" si="193"/>
        <v>0</v>
      </c>
      <c r="Q157" s="183"/>
      <c r="R157" s="183"/>
      <c r="S157" s="183"/>
      <c r="T157" s="183"/>
      <c r="U157" s="183"/>
      <c r="V157" s="143"/>
      <c r="W157" s="183">
        <f t="shared" si="190"/>
        <v>0</v>
      </c>
      <c r="X157" s="143"/>
    </row>
    <row r="158" ht="15.75" customHeight="1">
      <c r="A158" s="143">
        <f t="shared" ref="A158:B158" si="198">A142+1</f>
        <v>9</v>
      </c>
      <c r="B158" s="186">
        <f t="shared" si="198"/>
        <v>43862</v>
      </c>
      <c r="C158" s="143" t="str">
        <f>'Tube wts'!B158</f>
        <v>-2_11_0</v>
      </c>
      <c r="D158" s="143">
        <f>'Tube wts'!C158</f>
        <v>0.9906</v>
      </c>
      <c r="E158" s="143">
        <f>'Tube wts'!D158</f>
        <v>1.0032</v>
      </c>
      <c r="F158" s="48">
        <f t="shared" si="1"/>
        <v>0.0126</v>
      </c>
      <c r="G158" s="48">
        <f t="shared" si="2"/>
        <v>113.4</v>
      </c>
      <c r="H158" s="149">
        <v>0.0</v>
      </c>
      <c r="I158" s="184" t="s">
        <v>118</v>
      </c>
      <c r="J158" s="149" t="s">
        <v>118</v>
      </c>
      <c r="K158" s="149" t="s">
        <v>118</v>
      </c>
      <c r="L158" s="149" t="s">
        <v>118</v>
      </c>
      <c r="M158" s="149" t="s">
        <v>118</v>
      </c>
      <c r="N158" s="143">
        <v>50.0</v>
      </c>
      <c r="O158" s="143">
        <f t="shared" si="3"/>
        <v>20</v>
      </c>
      <c r="P158" s="183">
        <f t="shared" si="193"/>
        <v>0</v>
      </c>
      <c r="Q158" s="183"/>
      <c r="R158" s="183"/>
      <c r="S158" s="183"/>
      <c r="T158" s="183"/>
      <c r="U158" s="183"/>
      <c r="V158" s="143"/>
      <c r="W158" s="183">
        <f t="shared" si="190"/>
        <v>0</v>
      </c>
      <c r="X158" s="143"/>
    </row>
    <row r="159" ht="15.75" customHeight="1">
      <c r="A159" s="143">
        <f t="shared" ref="A159:B159" si="199">A143+1</f>
        <v>9</v>
      </c>
      <c r="B159" s="186">
        <f t="shared" si="199"/>
        <v>43862</v>
      </c>
      <c r="C159" s="143" t="str">
        <f>'Tube wts'!B159</f>
        <v>-2_11_R</v>
      </c>
      <c r="D159" s="143">
        <f>'Tube wts'!C159</f>
        <v>1.0005</v>
      </c>
      <c r="E159" s="143">
        <f>'Tube wts'!D159</f>
        <v>1.0154</v>
      </c>
      <c r="F159" s="48">
        <f t="shared" si="1"/>
        <v>0.0149</v>
      </c>
      <c r="G159" s="48">
        <f t="shared" si="2"/>
        <v>134.1</v>
      </c>
      <c r="H159" s="149">
        <v>0.0</v>
      </c>
      <c r="I159" s="149" t="s">
        <v>118</v>
      </c>
      <c r="J159" s="149" t="s">
        <v>118</v>
      </c>
      <c r="K159" s="149" t="s">
        <v>118</v>
      </c>
      <c r="L159" s="149" t="s">
        <v>118</v>
      </c>
      <c r="M159" s="149" t="s">
        <v>118</v>
      </c>
      <c r="N159" s="143">
        <v>50.0</v>
      </c>
      <c r="O159" s="143">
        <f t="shared" si="3"/>
        <v>20</v>
      </c>
      <c r="P159" s="183">
        <f t="shared" si="193"/>
        <v>0</v>
      </c>
      <c r="Q159" s="183"/>
      <c r="R159" s="183"/>
      <c r="S159" s="183"/>
      <c r="T159" s="183"/>
      <c r="U159" s="183"/>
      <c r="V159" s="143"/>
      <c r="W159" s="183">
        <f t="shared" si="190"/>
        <v>0</v>
      </c>
      <c r="X159" s="143"/>
    </row>
    <row r="160" ht="15.75" customHeight="1">
      <c r="A160" s="143">
        <f t="shared" ref="A160:B160" si="200">A144+1</f>
        <v>9</v>
      </c>
      <c r="B160" s="186">
        <f t="shared" si="200"/>
        <v>43862</v>
      </c>
      <c r="C160" s="143" t="str">
        <f>'Tube wts'!B160</f>
        <v>-1_11_10</v>
      </c>
      <c r="D160" s="143">
        <f>'Tube wts'!C160</f>
        <v>0.9942</v>
      </c>
      <c r="E160" s="143">
        <f>'Tube wts'!D160</f>
        <v>1.0184</v>
      </c>
      <c r="F160" s="48">
        <f t="shared" si="1"/>
        <v>0.0242</v>
      </c>
      <c r="G160" s="48">
        <f t="shared" si="2"/>
        <v>217.8</v>
      </c>
      <c r="H160" s="149">
        <v>0.0</v>
      </c>
      <c r="I160" s="149" t="s">
        <v>118</v>
      </c>
      <c r="J160" s="149" t="s">
        <v>118</v>
      </c>
      <c r="K160" s="149" t="s">
        <v>118</v>
      </c>
      <c r="L160" s="149" t="s">
        <v>118</v>
      </c>
      <c r="M160" s="149" t="s">
        <v>118</v>
      </c>
      <c r="N160" s="143">
        <v>50.0</v>
      </c>
      <c r="O160" s="143">
        <f t="shared" si="3"/>
        <v>20</v>
      </c>
      <c r="P160" s="183">
        <f t="shared" si="193"/>
        <v>0</v>
      </c>
      <c r="Q160" s="183"/>
      <c r="R160" s="183"/>
      <c r="S160" s="183"/>
      <c r="T160" s="230"/>
      <c r="U160" s="183"/>
      <c r="V160" s="143"/>
      <c r="W160" s="183">
        <f t="shared" si="190"/>
        <v>0</v>
      </c>
      <c r="X160" s="143"/>
    </row>
    <row r="161" ht="15.75" customHeight="1">
      <c r="A161" s="143">
        <f t="shared" ref="A161:B161" si="201">A145+1</f>
        <v>9</v>
      </c>
      <c r="B161" s="186">
        <f t="shared" si="201"/>
        <v>43862</v>
      </c>
      <c r="C161" s="143" t="str">
        <f>'Tube wts'!B161</f>
        <v>-1_11_1R</v>
      </c>
      <c r="D161" s="143">
        <f>'Tube wts'!C161</f>
        <v>1.0115</v>
      </c>
      <c r="E161" s="143">
        <f>'Tube wts'!D161</f>
        <v>1.0262</v>
      </c>
      <c r="F161" s="48">
        <f t="shared" si="1"/>
        <v>0.0147</v>
      </c>
      <c r="G161" s="48">
        <f t="shared" si="2"/>
        <v>132.3</v>
      </c>
      <c r="H161" s="149">
        <v>0.0</v>
      </c>
      <c r="I161" s="149" t="s">
        <v>118</v>
      </c>
      <c r="J161" s="149" t="s">
        <v>118</v>
      </c>
      <c r="K161" s="149" t="s">
        <v>118</v>
      </c>
      <c r="L161" s="149" t="s">
        <v>118</v>
      </c>
      <c r="M161" s="149" t="s">
        <v>118</v>
      </c>
      <c r="N161" s="143">
        <v>50.0</v>
      </c>
      <c r="O161" s="143">
        <f t="shared" si="3"/>
        <v>20</v>
      </c>
      <c r="P161" s="183">
        <f t="shared" si="193"/>
        <v>0</v>
      </c>
      <c r="Q161" s="183"/>
      <c r="R161" s="183"/>
      <c r="S161" s="183"/>
      <c r="T161" s="183"/>
      <c r="U161" s="183"/>
      <c r="V161" s="143"/>
      <c r="W161" s="183">
        <f t="shared" si="190"/>
        <v>0</v>
      </c>
      <c r="X161" s="143"/>
    </row>
    <row r="162" ht="15.75" customHeight="1">
      <c r="A162" s="143">
        <f t="shared" ref="A162:B162" si="202">A146+1</f>
        <v>10</v>
      </c>
      <c r="B162" s="186">
        <f t="shared" si="202"/>
        <v>43863</v>
      </c>
      <c r="C162" s="143" t="str">
        <f>'Tube wts'!B162</f>
        <v>NT_11_0</v>
      </c>
      <c r="D162" s="143">
        <f>'Tube wts'!C162</f>
        <v>1.0064</v>
      </c>
      <c r="E162" s="143">
        <f>'Tube wts'!D162</f>
        <v>1.0222</v>
      </c>
      <c r="F162" s="48">
        <f t="shared" si="1"/>
        <v>0.0158</v>
      </c>
      <c r="G162" s="48">
        <f t="shared" si="2"/>
        <v>142.2</v>
      </c>
      <c r="H162" s="149" t="s">
        <v>118</v>
      </c>
      <c r="I162" s="149" t="s">
        <v>118</v>
      </c>
      <c r="J162" s="149" t="s">
        <v>118</v>
      </c>
      <c r="K162" s="149">
        <v>51.0</v>
      </c>
      <c r="L162" s="149">
        <v>3.0</v>
      </c>
      <c r="M162" s="149" t="s">
        <v>118</v>
      </c>
      <c r="N162" s="143">
        <v>50.0</v>
      </c>
      <c r="O162" s="143">
        <f t="shared" si="3"/>
        <v>20</v>
      </c>
      <c r="P162" s="183"/>
      <c r="Q162" s="183"/>
      <c r="R162" s="183"/>
      <c r="S162" s="183"/>
      <c r="T162" s="183">
        <f t="shared" ref="T162:T165" si="204">O162 * (1/10^-5) *L162</f>
        <v>6000000</v>
      </c>
      <c r="U162" s="183"/>
      <c r="V162" s="143"/>
      <c r="W162" s="183">
        <f t="shared" si="190"/>
        <v>6000000</v>
      </c>
      <c r="X162" s="143"/>
    </row>
    <row r="163" ht="15.75" customHeight="1">
      <c r="A163" s="143">
        <f t="shared" ref="A163:B163" si="203">A147+1</f>
        <v>10</v>
      </c>
      <c r="B163" s="186">
        <f t="shared" si="203"/>
        <v>43863</v>
      </c>
      <c r="C163" s="143" t="str">
        <f>'Tube wts'!B163</f>
        <v>NT_11_R</v>
      </c>
      <c r="D163" s="143">
        <f>'Tube wts'!C163</f>
        <v>1.0033</v>
      </c>
      <c r="E163" s="143">
        <f>'Tube wts'!D163</f>
        <v>1.0193</v>
      </c>
      <c r="F163" s="48">
        <f t="shared" si="1"/>
        <v>0.016</v>
      </c>
      <c r="G163" s="48">
        <f t="shared" si="2"/>
        <v>144</v>
      </c>
      <c r="H163" s="149" t="s">
        <v>118</v>
      </c>
      <c r="I163" s="149" t="s">
        <v>118</v>
      </c>
      <c r="J163" s="149" t="s">
        <v>118</v>
      </c>
      <c r="K163" s="149" t="s">
        <v>118</v>
      </c>
      <c r="L163" s="149">
        <v>22.0</v>
      </c>
      <c r="M163" s="149" t="s">
        <v>118</v>
      </c>
      <c r="N163" s="143">
        <v>50.0</v>
      </c>
      <c r="O163" s="143">
        <f t="shared" si="3"/>
        <v>20</v>
      </c>
      <c r="P163" s="183"/>
      <c r="Q163" s="183"/>
      <c r="R163" s="183"/>
      <c r="S163" s="183"/>
      <c r="T163" s="183">
        <f t="shared" si="204"/>
        <v>44000000</v>
      </c>
      <c r="U163" s="183"/>
      <c r="V163" s="149"/>
      <c r="W163" s="183">
        <f>AVERAGE(P163:V163)</f>
        <v>44000000</v>
      </c>
      <c r="X163" s="143"/>
    </row>
    <row r="164" ht="15.75" customHeight="1">
      <c r="A164" s="143">
        <f t="shared" ref="A164:B164" si="205">A148+1</f>
        <v>10</v>
      </c>
      <c r="B164" s="186">
        <f t="shared" si="205"/>
        <v>43863</v>
      </c>
      <c r="C164" s="143" t="str">
        <f>'Tube wts'!B164</f>
        <v>-6_11_0</v>
      </c>
      <c r="D164" s="143">
        <f>'Tube wts'!C164</f>
        <v>1.0164</v>
      </c>
      <c r="E164" s="143">
        <f>'Tube wts'!D164</f>
        <v>1.0291</v>
      </c>
      <c r="F164" s="48">
        <f t="shared" si="1"/>
        <v>0.0127</v>
      </c>
      <c r="G164" s="48">
        <f t="shared" si="2"/>
        <v>114.3</v>
      </c>
      <c r="H164" s="149" t="s">
        <v>118</v>
      </c>
      <c r="I164" s="149" t="s">
        <v>118</v>
      </c>
      <c r="J164" s="149" t="s">
        <v>118</v>
      </c>
      <c r="K164" s="149" t="s">
        <v>118</v>
      </c>
      <c r="L164" s="149">
        <v>20.0</v>
      </c>
      <c r="M164" s="149" t="s">
        <v>118</v>
      </c>
      <c r="N164" s="143">
        <v>50.0</v>
      </c>
      <c r="O164" s="143">
        <f t="shared" si="3"/>
        <v>20</v>
      </c>
      <c r="P164" s="183"/>
      <c r="Q164" s="183"/>
      <c r="R164" s="183"/>
      <c r="S164" s="183"/>
      <c r="T164" s="183">
        <f t="shared" si="204"/>
        <v>40000000</v>
      </c>
      <c r="U164" s="183"/>
      <c r="V164" s="143"/>
      <c r="W164" s="183">
        <f t="shared" ref="W164:W176" si="207">AVERAGE(P164:U164)</f>
        <v>40000000</v>
      </c>
      <c r="X164" s="143"/>
    </row>
    <row r="165" ht="15.75" customHeight="1">
      <c r="A165" s="143">
        <f t="shared" ref="A165:B165" si="206">A149+1</f>
        <v>10</v>
      </c>
      <c r="B165" s="186">
        <f t="shared" si="206"/>
        <v>43863</v>
      </c>
      <c r="C165" s="143" t="str">
        <f>'Tube wts'!B165</f>
        <v>-6_11_R</v>
      </c>
      <c r="D165" s="143">
        <f>'Tube wts'!C165</f>
        <v>0.9887</v>
      </c>
      <c r="E165" s="143">
        <f>'Tube wts'!D165</f>
        <v>1.0028</v>
      </c>
      <c r="F165" s="48">
        <f t="shared" si="1"/>
        <v>0.0141</v>
      </c>
      <c r="G165" s="48">
        <f t="shared" si="2"/>
        <v>126.9</v>
      </c>
      <c r="H165" s="149" t="s">
        <v>118</v>
      </c>
      <c r="I165" s="149" t="s">
        <v>118</v>
      </c>
      <c r="J165" s="149" t="s">
        <v>118</v>
      </c>
      <c r="K165" s="149" t="s">
        <v>118</v>
      </c>
      <c r="L165" s="149">
        <v>8.0</v>
      </c>
      <c r="M165" s="149" t="s">
        <v>118</v>
      </c>
      <c r="N165" s="143">
        <v>50.0</v>
      </c>
      <c r="O165" s="143">
        <f t="shared" si="3"/>
        <v>20</v>
      </c>
      <c r="P165" s="183"/>
      <c r="Q165" s="183"/>
      <c r="R165" s="183"/>
      <c r="S165" s="183"/>
      <c r="T165" s="183">
        <f t="shared" si="204"/>
        <v>16000000</v>
      </c>
      <c r="U165" s="183"/>
      <c r="V165" s="143"/>
      <c r="W165" s="183">
        <f t="shared" si="207"/>
        <v>16000000</v>
      </c>
      <c r="X165" s="143"/>
    </row>
    <row r="166" ht="15.75" customHeight="1">
      <c r="A166" s="143">
        <f t="shared" ref="A166:B166" si="208">A150+1</f>
        <v>10</v>
      </c>
      <c r="B166" s="186">
        <f t="shared" si="208"/>
        <v>43863</v>
      </c>
      <c r="C166" s="143" t="str">
        <f>'Tube wts'!B166</f>
        <v>-5_11_20</v>
      </c>
      <c r="D166" s="143">
        <f>'Tube wts'!C166</f>
        <v>0.9859</v>
      </c>
      <c r="E166" s="143">
        <f>'Tube wts'!D166</f>
        <v>1.0075</v>
      </c>
      <c r="F166" s="48">
        <f t="shared" si="1"/>
        <v>0.0216</v>
      </c>
      <c r="G166" s="48">
        <f t="shared" si="2"/>
        <v>194.4</v>
      </c>
      <c r="H166" s="149" t="s">
        <v>118</v>
      </c>
      <c r="I166" s="149" t="s">
        <v>118</v>
      </c>
      <c r="J166" s="149">
        <v>18.0</v>
      </c>
      <c r="K166" s="149" t="s">
        <v>118</v>
      </c>
      <c r="L166" s="149" t="s">
        <v>118</v>
      </c>
      <c r="M166" s="149" t="s">
        <v>118</v>
      </c>
      <c r="N166" s="143">
        <v>50.0</v>
      </c>
      <c r="O166" s="143">
        <f t="shared" si="3"/>
        <v>20</v>
      </c>
      <c r="P166" s="183"/>
      <c r="Q166" s="183"/>
      <c r="R166" s="183">
        <f t="shared" ref="R166:R167" si="210">O166 * (1/10^-3) *J166</f>
        <v>360000</v>
      </c>
      <c r="S166" s="183"/>
      <c r="T166" s="183"/>
      <c r="U166" s="183"/>
      <c r="V166" s="143"/>
      <c r="W166" s="183">
        <f t="shared" si="207"/>
        <v>360000</v>
      </c>
      <c r="X166" s="143"/>
    </row>
    <row r="167" ht="15.75" customHeight="1">
      <c r="A167" s="143">
        <f t="shared" ref="A167:B167" si="209">A151+1</f>
        <v>10</v>
      </c>
      <c r="B167" s="186">
        <f t="shared" si="209"/>
        <v>43863</v>
      </c>
      <c r="C167" s="143" t="str">
        <f>'Tube wts'!B167</f>
        <v>-5_11_2R</v>
      </c>
      <c r="D167" s="143">
        <f>'Tube wts'!C167</f>
        <v>0.9849</v>
      </c>
      <c r="E167" s="143">
        <f>'Tube wts'!D167</f>
        <v>1.0012</v>
      </c>
      <c r="F167" s="48">
        <f t="shared" si="1"/>
        <v>0.0163</v>
      </c>
      <c r="G167" s="48">
        <f t="shared" si="2"/>
        <v>146.7</v>
      </c>
      <c r="H167" s="149" t="s">
        <v>118</v>
      </c>
      <c r="I167" s="149" t="s">
        <v>118</v>
      </c>
      <c r="J167" s="149">
        <v>24.0</v>
      </c>
      <c r="K167" s="149" t="s">
        <v>118</v>
      </c>
      <c r="L167" s="149" t="s">
        <v>118</v>
      </c>
      <c r="M167" s="149" t="s">
        <v>118</v>
      </c>
      <c r="N167" s="143">
        <v>50.0</v>
      </c>
      <c r="O167" s="143">
        <f t="shared" si="3"/>
        <v>20</v>
      </c>
      <c r="P167" s="183"/>
      <c r="Q167" s="183"/>
      <c r="R167" s="183">
        <f t="shared" si="210"/>
        <v>480000</v>
      </c>
      <c r="S167" s="183"/>
      <c r="T167" s="183"/>
      <c r="U167" s="183"/>
      <c r="V167" s="149"/>
      <c r="W167" s="183">
        <f t="shared" si="207"/>
        <v>480000</v>
      </c>
      <c r="X167" s="149"/>
    </row>
    <row r="168" ht="15.75" customHeight="1">
      <c r="A168" s="143">
        <f t="shared" ref="A168:B168" si="211">A152+1</f>
        <v>10</v>
      </c>
      <c r="B168" s="186">
        <f t="shared" si="211"/>
        <v>43863</v>
      </c>
      <c r="C168" s="143" t="str">
        <f>'Tube wts'!B168</f>
        <v>-4_11_0</v>
      </c>
      <c r="D168" s="143">
        <f>'Tube wts'!C168</f>
        <v>1.0113</v>
      </c>
      <c r="E168" s="143">
        <f>'Tube wts'!D168</f>
        <v>1.0296</v>
      </c>
      <c r="F168" s="48">
        <f t="shared" si="1"/>
        <v>0.0183</v>
      </c>
      <c r="G168" s="48">
        <f t="shared" si="2"/>
        <v>164.7</v>
      </c>
      <c r="H168" s="149">
        <v>0.0</v>
      </c>
      <c r="I168" s="149" t="s">
        <v>118</v>
      </c>
      <c r="J168" s="149" t="s">
        <v>118</v>
      </c>
      <c r="K168" s="149" t="s">
        <v>118</v>
      </c>
      <c r="L168" s="149" t="s">
        <v>118</v>
      </c>
      <c r="M168" s="149" t="s">
        <v>118</v>
      </c>
      <c r="N168" s="143">
        <v>50.0</v>
      </c>
      <c r="O168" s="143">
        <f t="shared" si="3"/>
        <v>20</v>
      </c>
      <c r="P168" s="183">
        <f t="shared" ref="P168:P177" si="213">O168 * (1/10^-1) *H168</f>
        <v>0</v>
      </c>
      <c r="Q168" s="183"/>
      <c r="R168" s="183"/>
      <c r="S168" s="183"/>
      <c r="T168" s="183"/>
      <c r="U168" s="183"/>
      <c r="V168" s="149"/>
      <c r="W168" s="183">
        <f t="shared" si="207"/>
        <v>0</v>
      </c>
      <c r="X168" s="149"/>
    </row>
    <row r="169" ht="15.75" customHeight="1">
      <c r="A169" s="143">
        <f t="shared" ref="A169:B169" si="212">A153+1</f>
        <v>10</v>
      </c>
      <c r="B169" s="186">
        <f t="shared" si="212"/>
        <v>43863</v>
      </c>
      <c r="C169" s="143" t="str">
        <f>'Tube wts'!B169</f>
        <v>-4_11_L</v>
      </c>
      <c r="D169" s="143">
        <f>'Tube wts'!C169</f>
        <v>1.0029</v>
      </c>
      <c r="E169" s="143">
        <f>'Tube wts'!D169</f>
        <v>1.0164</v>
      </c>
      <c r="F169" s="48">
        <f t="shared" si="1"/>
        <v>0.0135</v>
      </c>
      <c r="G169" s="48">
        <f t="shared" si="2"/>
        <v>121.5</v>
      </c>
      <c r="H169" s="149">
        <v>0.0</v>
      </c>
      <c r="I169" s="149" t="s">
        <v>118</v>
      </c>
      <c r="J169" s="149" t="s">
        <v>118</v>
      </c>
      <c r="K169" s="149" t="s">
        <v>118</v>
      </c>
      <c r="L169" s="149" t="s">
        <v>118</v>
      </c>
      <c r="M169" s="149" t="s">
        <v>118</v>
      </c>
      <c r="N169" s="143">
        <v>50.0</v>
      </c>
      <c r="O169" s="143">
        <f t="shared" si="3"/>
        <v>20</v>
      </c>
      <c r="P169" s="183">
        <f t="shared" si="213"/>
        <v>0</v>
      </c>
      <c r="Q169" s="183"/>
      <c r="R169" s="183"/>
      <c r="S169" s="183"/>
      <c r="T169" s="183"/>
      <c r="U169" s="183"/>
      <c r="V169" s="149"/>
      <c r="W169" s="183">
        <f t="shared" si="207"/>
        <v>0</v>
      </c>
      <c r="X169" s="149"/>
    </row>
    <row r="170" ht="15.75" customHeight="1">
      <c r="A170" s="143">
        <f t="shared" ref="A170:B170" si="214">A154+1</f>
        <v>10</v>
      </c>
      <c r="B170" s="186">
        <f t="shared" si="214"/>
        <v>43863</v>
      </c>
      <c r="C170" s="143" t="str">
        <f>'Tube wts'!B170</f>
        <v>-4_11_R</v>
      </c>
      <c r="D170" s="143">
        <f>'Tube wts'!C170</f>
        <v>0.9966</v>
      </c>
      <c r="E170" s="143">
        <f>'Tube wts'!D170</f>
        <v>1.0082</v>
      </c>
      <c r="F170" s="48">
        <f t="shared" si="1"/>
        <v>0.0116</v>
      </c>
      <c r="G170" s="48">
        <f t="shared" si="2"/>
        <v>104.4</v>
      </c>
      <c r="H170" s="149">
        <v>0.0</v>
      </c>
      <c r="I170" s="149" t="s">
        <v>118</v>
      </c>
      <c r="J170" s="149" t="s">
        <v>118</v>
      </c>
      <c r="K170" s="149" t="s">
        <v>118</v>
      </c>
      <c r="L170" s="149" t="s">
        <v>118</v>
      </c>
      <c r="M170" s="149" t="s">
        <v>118</v>
      </c>
      <c r="N170" s="143">
        <v>50.0</v>
      </c>
      <c r="O170" s="143">
        <f t="shared" si="3"/>
        <v>20</v>
      </c>
      <c r="P170" s="183">
        <f t="shared" si="213"/>
        <v>0</v>
      </c>
      <c r="Q170" s="183"/>
      <c r="R170" s="183"/>
      <c r="S170" s="183"/>
      <c r="T170" s="183"/>
      <c r="U170" s="183"/>
      <c r="V170" s="143"/>
      <c r="W170" s="183">
        <f t="shared" si="207"/>
        <v>0</v>
      </c>
      <c r="X170" s="149"/>
    </row>
    <row r="171" ht="15.75" customHeight="1">
      <c r="A171" s="143">
        <f t="shared" ref="A171:B171" si="215">A155+1</f>
        <v>10</v>
      </c>
      <c r="B171" s="186">
        <f t="shared" si="215"/>
        <v>43863</v>
      </c>
      <c r="C171" s="143" t="str">
        <f>'Tube wts'!B171</f>
        <v>-3_11_30</v>
      </c>
      <c r="D171" s="143">
        <f>'Tube wts'!C171</f>
        <v>0.9945</v>
      </c>
      <c r="E171" s="143">
        <f>'Tube wts'!D171</f>
        <v>1.0096</v>
      </c>
      <c r="F171" s="48">
        <f t="shared" si="1"/>
        <v>0.0151</v>
      </c>
      <c r="G171" s="48">
        <f t="shared" si="2"/>
        <v>135.9</v>
      </c>
      <c r="H171" s="149">
        <v>0.0</v>
      </c>
      <c r="I171" s="149" t="s">
        <v>118</v>
      </c>
      <c r="J171" s="149" t="s">
        <v>118</v>
      </c>
      <c r="K171" s="149" t="s">
        <v>118</v>
      </c>
      <c r="L171" s="149" t="s">
        <v>118</v>
      </c>
      <c r="M171" s="149" t="s">
        <v>108</v>
      </c>
      <c r="N171" s="143">
        <v>50.0</v>
      </c>
      <c r="O171" s="143">
        <f t="shared" si="3"/>
        <v>20</v>
      </c>
      <c r="P171" s="183">
        <f t="shared" si="213"/>
        <v>0</v>
      </c>
      <c r="Q171" s="183"/>
      <c r="R171" s="183"/>
      <c r="S171" s="183"/>
      <c r="T171" s="183"/>
      <c r="U171" s="183"/>
      <c r="V171" s="149"/>
      <c r="W171" s="183">
        <f t="shared" si="207"/>
        <v>0</v>
      </c>
      <c r="X171" s="149"/>
    </row>
    <row r="172" ht="15.75" customHeight="1">
      <c r="A172" s="143">
        <f t="shared" ref="A172:B172" si="216">A156+1</f>
        <v>10</v>
      </c>
      <c r="B172" s="186">
        <f t="shared" si="216"/>
        <v>43863</v>
      </c>
      <c r="C172" s="143" t="str">
        <f>'Tube wts'!B172</f>
        <v>-3_11_3L</v>
      </c>
      <c r="D172" s="143">
        <f>'Tube wts'!C172</f>
        <v>0.9991</v>
      </c>
      <c r="E172" s="143">
        <f>'Tube wts'!D172</f>
        <v>1.0164</v>
      </c>
      <c r="F172" s="48">
        <f t="shared" si="1"/>
        <v>0.0173</v>
      </c>
      <c r="G172" s="48">
        <f t="shared" si="2"/>
        <v>155.7</v>
      </c>
      <c r="H172" s="149">
        <v>0.0</v>
      </c>
      <c r="I172" s="149" t="s">
        <v>118</v>
      </c>
      <c r="J172" s="149" t="s">
        <v>118</v>
      </c>
      <c r="K172" s="149" t="s">
        <v>118</v>
      </c>
      <c r="L172" s="149" t="s">
        <v>118</v>
      </c>
      <c r="M172" s="149" t="s">
        <v>118</v>
      </c>
      <c r="N172" s="143">
        <v>50.0</v>
      </c>
      <c r="O172" s="143">
        <f t="shared" si="3"/>
        <v>20</v>
      </c>
      <c r="P172" s="183">
        <f t="shared" si="213"/>
        <v>0</v>
      </c>
      <c r="Q172" s="183"/>
      <c r="R172" s="183"/>
      <c r="S172" s="183"/>
      <c r="T172" s="183"/>
      <c r="U172" s="183"/>
      <c r="V172" s="149"/>
      <c r="W172" s="183">
        <f t="shared" si="207"/>
        <v>0</v>
      </c>
      <c r="X172" s="149"/>
    </row>
    <row r="173" ht="15.75" customHeight="1">
      <c r="A173" s="143">
        <f t="shared" ref="A173:B173" si="217">A157+1</f>
        <v>10</v>
      </c>
      <c r="B173" s="186">
        <f t="shared" si="217"/>
        <v>43863</v>
      </c>
      <c r="C173" s="143" t="str">
        <f>'Tube wts'!B173</f>
        <v>-3_11_3R</v>
      </c>
      <c r="D173" s="143">
        <f>'Tube wts'!C173</f>
        <v>0.9994</v>
      </c>
      <c r="E173" s="143">
        <f>'Tube wts'!D173</f>
        <v>1.0154</v>
      </c>
      <c r="F173" s="48">
        <f t="shared" si="1"/>
        <v>0.016</v>
      </c>
      <c r="G173" s="48">
        <f t="shared" si="2"/>
        <v>144</v>
      </c>
      <c r="H173" s="149">
        <v>0.0</v>
      </c>
      <c r="I173" s="149" t="s">
        <v>118</v>
      </c>
      <c r="J173" s="149" t="s">
        <v>118</v>
      </c>
      <c r="K173" s="149" t="s">
        <v>118</v>
      </c>
      <c r="L173" s="149" t="s">
        <v>118</v>
      </c>
      <c r="M173" s="149" t="s">
        <v>118</v>
      </c>
      <c r="N173" s="143">
        <v>50.0</v>
      </c>
      <c r="O173" s="143">
        <f t="shared" si="3"/>
        <v>20</v>
      </c>
      <c r="P173" s="183">
        <f t="shared" si="213"/>
        <v>0</v>
      </c>
      <c r="Q173" s="183"/>
      <c r="R173" s="183"/>
      <c r="S173" s="183"/>
      <c r="T173" s="183"/>
      <c r="U173" s="183"/>
      <c r="V173" s="149"/>
      <c r="W173" s="183">
        <f t="shared" si="207"/>
        <v>0</v>
      </c>
      <c r="X173" s="149"/>
    </row>
    <row r="174" ht="15.75" customHeight="1">
      <c r="A174" s="143">
        <f t="shared" ref="A174:B174" si="218">A158+1</f>
        <v>10</v>
      </c>
      <c r="B174" s="186">
        <f t="shared" si="218"/>
        <v>43863</v>
      </c>
      <c r="C174" s="143" t="str">
        <f>'Tube wts'!B174</f>
        <v>-2_11_0</v>
      </c>
      <c r="D174" s="143">
        <f>'Tube wts'!C174</f>
        <v>1.0014</v>
      </c>
      <c r="E174" s="143">
        <f>'Tube wts'!D174</f>
        <v>1.0148</v>
      </c>
      <c r="F174" s="48">
        <f t="shared" si="1"/>
        <v>0.0134</v>
      </c>
      <c r="G174" s="48">
        <f t="shared" si="2"/>
        <v>120.6</v>
      </c>
      <c r="H174" s="149">
        <v>0.0</v>
      </c>
      <c r="I174" s="184" t="s">
        <v>118</v>
      </c>
      <c r="J174" s="149" t="s">
        <v>118</v>
      </c>
      <c r="K174" s="149" t="s">
        <v>118</v>
      </c>
      <c r="L174" s="149" t="s">
        <v>118</v>
      </c>
      <c r="M174" s="149" t="s">
        <v>118</v>
      </c>
      <c r="N174" s="143">
        <v>50.0</v>
      </c>
      <c r="O174" s="143">
        <f t="shared" si="3"/>
        <v>20</v>
      </c>
      <c r="P174" s="183">
        <f t="shared" si="213"/>
        <v>0</v>
      </c>
      <c r="Q174" s="183"/>
      <c r="R174" s="183"/>
      <c r="S174" s="183"/>
      <c r="T174" s="183"/>
      <c r="U174" s="183"/>
      <c r="V174" s="149"/>
      <c r="W174" s="183">
        <f t="shared" si="207"/>
        <v>0</v>
      </c>
      <c r="X174" s="149"/>
    </row>
    <row r="175" ht="15.75" customHeight="1">
      <c r="A175" s="143">
        <f t="shared" ref="A175:B175" si="219">A159+1</f>
        <v>10</v>
      </c>
      <c r="B175" s="186">
        <f t="shared" si="219"/>
        <v>43863</v>
      </c>
      <c r="C175" s="143" t="str">
        <f>'Tube wts'!B175</f>
        <v>-2_11_R</v>
      </c>
      <c r="D175" s="143">
        <f>'Tube wts'!C175</f>
        <v>1.0105</v>
      </c>
      <c r="E175" s="143">
        <f>'Tube wts'!D175</f>
        <v>1.0237</v>
      </c>
      <c r="F175" s="48">
        <f t="shared" si="1"/>
        <v>0.0132</v>
      </c>
      <c r="G175" s="48">
        <f t="shared" si="2"/>
        <v>118.8</v>
      </c>
      <c r="H175" s="149">
        <v>0.0</v>
      </c>
      <c r="I175" s="149" t="s">
        <v>118</v>
      </c>
      <c r="J175" s="149" t="s">
        <v>118</v>
      </c>
      <c r="K175" s="149" t="s">
        <v>118</v>
      </c>
      <c r="L175" s="149" t="s">
        <v>118</v>
      </c>
      <c r="M175" s="149" t="s">
        <v>118</v>
      </c>
      <c r="N175" s="143">
        <v>50.0</v>
      </c>
      <c r="O175" s="143">
        <f t="shared" si="3"/>
        <v>20</v>
      </c>
      <c r="P175" s="183">
        <f t="shared" si="213"/>
        <v>0</v>
      </c>
      <c r="Q175" s="183"/>
      <c r="R175" s="183"/>
      <c r="S175" s="183"/>
      <c r="T175" s="183"/>
      <c r="U175" s="183"/>
      <c r="V175" s="149"/>
      <c r="W175" s="183">
        <f t="shared" si="207"/>
        <v>0</v>
      </c>
      <c r="X175" s="149"/>
    </row>
    <row r="176" ht="15.75" customHeight="1">
      <c r="A176" s="143">
        <f t="shared" ref="A176:B176" si="220">A160+1</f>
        <v>10</v>
      </c>
      <c r="B176" s="186">
        <f t="shared" si="220"/>
        <v>43863</v>
      </c>
      <c r="C176" s="143" t="str">
        <f>'Tube wts'!B176</f>
        <v>-1_11_10</v>
      </c>
      <c r="D176" s="143">
        <f>'Tube wts'!C176</f>
        <v>0.9978</v>
      </c>
      <c r="E176" s="143">
        <f>'Tube wts'!D176</f>
        <v>1.0132</v>
      </c>
      <c r="F176" s="48">
        <f t="shared" si="1"/>
        <v>0.0154</v>
      </c>
      <c r="G176" s="48">
        <f t="shared" si="2"/>
        <v>138.6</v>
      </c>
      <c r="H176" s="149">
        <v>0.0</v>
      </c>
      <c r="I176" s="149" t="s">
        <v>118</v>
      </c>
      <c r="J176" s="149" t="s">
        <v>118</v>
      </c>
      <c r="K176" s="149" t="s">
        <v>118</v>
      </c>
      <c r="L176" s="149" t="s">
        <v>118</v>
      </c>
      <c r="M176" s="149" t="s">
        <v>118</v>
      </c>
      <c r="N176" s="143">
        <v>50.0</v>
      </c>
      <c r="O176" s="143">
        <f t="shared" si="3"/>
        <v>20</v>
      </c>
      <c r="P176" s="183">
        <f t="shared" si="213"/>
        <v>0</v>
      </c>
      <c r="Q176" s="183"/>
      <c r="R176" s="183"/>
      <c r="S176" s="183"/>
      <c r="T176" s="230"/>
      <c r="U176" s="183"/>
      <c r="V176" s="149"/>
      <c r="W176" s="183">
        <f t="shared" si="207"/>
        <v>0</v>
      </c>
      <c r="X176" s="149"/>
    </row>
    <row r="177" ht="15.75" customHeight="1">
      <c r="A177" s="143">
        <f t="shared" ref="A177:B177" si="221">A161+1</f>
        <v>10</v>
      </c>
      <c r="B177" s="186">
        <f t="shared" si="221"/>
        <v>43863</v>
      </c>
      <c r="C177" s="143" t="str">
        <f>'Tube wts'!B177</f>
        <v>-1_11_1R</v>
      </c>
      <c r="D177" s="143">
        <f>'Tube wts'!C177</f>
        <v>1.0012</v>
      </c>
      <c r="E177" s="143">
        <f>'Tube wts'!D177</f>
        <v>1.0164</v>
      </c>
      <c r="F177" s="48">
        <f t="shared" si="1"/>
        <v>0.0152</v>
      </c>
      <c r="G177" s="48">
        <f t="shared" si="2"/>
        <v>136.8</v>
      </c>
      <c r="H177" s="149">
        <v>0.0</v>
      </c>
      <c r="I177" s="149" t="s">
        <v>118</v>
      </c>
      <c r="J177" s="149" t="s">
        <v>118</v>
      </c>
      <c r="K177" s="149" t="s">
        <v>118</v>
      </c>
      <c r="L177" s="149" t="s">
        <v>118</v>
      </c>
      <c r="M177" s="149" t="s">
        <v>118</v>
      </c>
      <c r="N177" s="143">
        <v>50.0</v>
      </c>
      <c r="O177" s="143">
        <f t="shared" si="3"/>
        <v>20</v>
      </c>
      <c r="P177" s="183">
        <f t="shared" si="213"/>
        <v>0</v>
      </c>
      <c r="Q177" s="183"/>
      <c r="R177" s="183"/>
      <c r="S177" s="183"/>
      <c r="T177" s="183"/>
      <c r="U177" s="183"/>
      <c r="V177" s="149"/>
      <c r="W177" s="183">
        <f>AVERAGE(P177:V177)</f>
        <v>0</v>
      </c>
      <c r="X177" s="149"/>
    </row>
    <row r="178" ht="15.75" customHeight="1">
      <c r="A178" s="143"/>
      <c r="B178" s="143"/>
      <c r="C178" s="143"/>
      <c r="D178" s="143"/>
      <c r="E178" s="143"/>
      <c r="F178" s="48"/>
      <c r="G178" s="48"/>
      <c r="H178" s="149"/>
      <c r="I178" s="149"/>
      <c r="J178" s="149"/>
      <c r="K178" s="149"/>
      <c r="L178" s="149"/>
      <c r="M178" s="149"/>
      <c r="N178" s="143"/>
      <c r="O178" s="143"/>
      <c r="P178" s="183"/>
      <c r="Q178" s="183"/>
      <c r="R178" s="183"/>
      <c r="S178" s="183"/>
      <c r="T178" s="183"/>
      <c r="U178" s="183"/>
      <c r="V178" s="149"/>
      <c r="W178" s="183"/>
      <c r="X178" s="149"/>
    </row>
    <row r="179" ht="15.75" customHeight="1">
      <c r="A179" s="143"/>
      <c r="B179" s="143"/>
      <c r="C179" s="143"/>
      <c r="D179" s="143"/>
      <c r="E179" s="143"/>
      <c r="F179" s="48"/>
      <c r="G179" s="48"/>
      <c r="H179" s="149"/>
      <c r="I179" s="149"/>
      <c r="J179" s="149"/>
      <c r="K179" s="149"/>
      <c r="L179" s="149"/>
      <c r="M179" s="149"/>
      <c r="N179" s="143"/>
      <c r="O179" s="143"/>
      <c r="P179" s="183"/>
      <c r="Q179" s="183"/>
      <c r="R179" s="183"/>
      <c r="S179" s="183"/>
      <c r="T179" s="183"/>
      <c r="U179" s="183"/>
      <c r="V179" s="149"/>
      <c r="W179" s="183"/>
      <c r="X179" s="149"/>
    </row>
    <row r="180" ht="15.75" customHeight="1">
      <c r="A180" s="143"/>
      <c r="B180" s="143"/>
      <c r="C180" s="143"/>
      <c r="D180" s="143"/>
      <c r="E180" s="143"/>
      <c r="F180" s="48"/>
      <c r="G180" s="48"/>
      <c r="H180" s="149"/>
      <c r="I180" s="149"/>
      <c r="J180" s="149"/>
      <c r="K180" s="149"/>
      <c r="L180" s="149"/>
      <c r="M180" s="149"/>
      <c r="N180" s="143"/>
      <c r="O180" s="143"/>
      <c r="P180" s="183"/>
      <c r="Q180" s="183"/>
      <c r="R180" s="183"/>
      <c r="S180" s="183"/>
      <c r="T180" s="183"/>
      <c r="U180" s="183"/>
      <c r="V180" s="149"/>
      <c r="W180" s="183"/>
      <c r="X180" s="149"/>
    </row>
    <row r="181" ht="15.75" customHeight="1">
      <c r="A181" s="143"/>
      <c r="B181" s="143"/>
      <c r="C181" s="143"/>
      <c r="D181" s="143"/>
      <c r="E181" s="143"/>
      <c r="F181" s="48"/>
      <c r="G181" s="48"/>
      <c r="H181" s="149"/>
      <c r="I181" s="149"/>
      <c r="J181" s="149"/>
      <c r="K181" s="149"/>
      <c r="L181" s="149"/>
      <c r="M181" s="149"/>
      <c r="N181" s="143"/>
      <c r="O181" s="143"/>
      <c r="P181" s="183"/>
      <c r="Q181" s="183"/>
      <c r="R181" s="183"/>
      <c r="S181" s="183"/>
      <c r="T181" s="183"/>
      <c r="U181" s="183"/>
      <c r="V181" s="149"/>
      <c r="W181" s="183"/>
      <c r="X181" s="149"/>
    </row>
    <row r="182" ht="15.7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</row>
    <row r="183" ht="15.7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</row>
    <row r="184" ht="15.7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</row>
    <row r="185" ht="15.7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</row>
    <row r="186" ht="15.7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</row>
    <row r="187" ht="15.7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</row>
    <row r="188" ht="15.7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</row>
    <row r="189" ht="15.7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</row>
    <row r="190" ht="15.7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</row>
    <row r="191" ht="15.7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</row>
    <row r="192" ht="15.7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</row>
    <row r="193" ht="15.7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</row>
    <row r="194" ht="15.7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</row>
    <row r="195" ht="15.7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</row>
    <row r="196" ht="15.7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</row>
    <row r="197" ht="15.7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</row>
    <row r="198" ht="15.7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</row>
    <row r="199" ht="15.7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</row>
    <row r="200" ht="15.7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</row>
    <row r="201" ht="15.7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</row>
    <row r="202" ht="15.7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</row>
    <row r="203" ht="15.7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</row>
    <row r="204" ht="15.7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</row>
    <row r="205" ht="15.7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</row>
    <row r="206" ht="15.7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</row>
    <row r="207" ht="15.7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</row>
    <row r="208" ht="15.7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</row>
    <row r="209" ht="15.7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</row>
    <row r="210" ht="15.7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</row>
    <row r="211" ht="15.7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</row>
    <row r="212" ht="15.7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</row>
    <row r="213" ht="15.7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</row>
    <row r="214" ht="15.7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</row>
    <row r="215" ht="15.7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</row>
    <row r="216" ht="15.7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</row>
    <row r="217" ht="15.7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</row>
    <row r="218" ht="15.7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</row>
    <row r="219" ht="15.7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</row>
    <row r="220" ht="15.7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</row>
    <row r="221" ht="15.7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</row>
    <row r="222" ht="15.7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</row>
    <row r="223" ht="15.7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</row>
    <row r="224" ht="15.7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</row>
    <row r="225" ht="15.7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</row>
    <row r="226" ht="15.7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</row>
    <row r="227" ht="15.7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</row>
    <row r="228" ht="15.7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</row>
    <row r="229" ht="15.7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</row>
    <row r="230" ht="15.7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</row>
    <row r="231" ht="15.7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</row>
    <row r="232" ht="15.7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</row>
    <row r="233" ht="15.7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</row>
    <row r="234" ht="15.7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</row>
    <row r="235" ht="15.7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</row>
    <row r="236" ht="15.7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</row>
    <row r="237" ht="15.7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</row>
    <row r="238" ht="15.7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</row>
    <row r="239" ht="15.7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</row>
    <row r="240" ht="15.7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</row>
    <row r="241" ht="15.7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</row>
    <row r="242" ht="15.7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</row>
    <row r="243" ht="15.7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</row>
    <row r="244" ht="15.7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</row>
    <row r="245" ht="15.7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</row>
    <row r="246" ht="15.7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</row>
    <row r="247" ht="15.7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</row>
    <row r="248" ht="15.7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</row>
    <row r="249" ht="15.7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</row>
    <row r="250" ht="15.7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</row>
    <row r="251" ht="15.7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</row>
    <row r="252" ht="15.7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</row>
    <row r="253" ht="15.7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</row>
    <row r="254" ht="15.7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</row>
    <row r="255" ht="15.7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</row>
    <row r="256" ht="15.7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</row>
    <row r="257" ht="15.7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</row>
    <row r="258" ht="15.7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</row>
    <row r="259" ht="15.7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</row>
    <row r="260" ht="15.7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</row>
    <row r="261" ht="15.7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</row>
    <row r="262" ht="15.7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</row>
    <row r="263" ht="15.7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</row>
    <row r="264" ht="15.7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</row>
    <row r="265" ht="15.7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</row>
    <row r="266" ht="15.7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</row>
    <row r="267" ht="15.7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</row>
    <row r="268" ht="15.7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</row>
    <row r="269" ht="15.7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</row>
    <row r="270" ht="15.7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</row>
    <row r="271" ht="15.7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</row>
    <row r="272" ht="15.7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</row>
    <row r="273" ht="15.7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</row>
    <row r="274" ht="15.7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</row>
    <row r="275" ht="15.7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</row>
    <row r="276" ht="15.7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</row>
    <row r="277" ht="15.7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</row>
    <row r="278" ht="15.7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</row>
    <row r="279" ht="15.7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</row>
    <row r="280" ht="15.7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</row>
    <row r="281" ht="15.7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</row>
    <row r="282" ht="15.7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</row>
    <row r="283" ht="15.7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</row>
    <row r="284" ht="15.7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</row>
    <row r="285" ht="15.7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</row>
    <row r="286" ht="15.7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</row>
    <row r="287" ht="15.7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</row>
    <row r="288" ht="15.7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</row>
    <row r="289" ht="15.7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</row>
    <row r="290" ht="15.7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</row>
    <row r="291" ht="15.7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</row>
    <row r="292" ht="15.7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</row>
    <row r="293" ht="15.7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</row>
    <row r="294" ht="15.7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</row>
    <row r="295" ht="15.7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</row>
    <row r="296" ht="15.7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</row>
    <row r="297" ht="15.7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</row>
    <row r="298" ht="15.7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</row>
    <row r="299" ht="15.7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</row>
    <row r="300" ht="15.7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</row>
    <row r="301" ht="15.7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</row>
    <row r="302" ht="15.7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</row>
    <row r="303" ht="15.7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</row>
    <row r="304" ht="15.7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</row>
    <row r="305" ht="15.7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</row>
    <row r="306" ht="15.7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</row>
    <row r="307" ht="15.7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</row>
    <row r="308" ht="15.7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</row>
    <row r="309" ht="15.7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</row>
    <row r="310" ht="15.7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</row>
    <row r="311" ht="15.7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</row>
    <row r="312" ht="15.7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</row>
    <row r="313" ht="15.7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</row>
    <row r="314" ht="15.7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</row>
    <row r="315" ht="15.7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</row>
    <row r="316" ht="15.7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</row>
    <row r="317" ht="15.7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</row>
    <row r="318" ht="15.7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</row>
    <row r="319" ht="15.7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</row>
    <row r="320" ht="15.7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</row>
    <row r="321" ht="15.7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</row>
    <row r="322" ht="15.7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</row>
    <row r="323" ht="15.7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</row>
    <row r="324" ht="15.7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</row>
    <row r="325" ht="15.7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</row>
    <row r="326" ht="15.7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</row>
    <row r="327" ht="15.7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</row>
    <row r="328" ht="15.7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</row>
    <row r="329" ht="15.7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</row>
    <row r="330" ht="15.7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</row>
    <row r="331" ht="15.7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</row>
    <row r="332" ht="15.7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</row>
    <row r="333" ht="15.7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</row>
    <row r="334" ht="15.7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</row>
    <row r="335" ht="15.7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</row>
    <row r="336" ht="15.7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</row>
    <row r="337" ht="15.7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</row>
    <row r="338" ht="15.7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</row>
    <row r="339" ht="15.7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</row>
    <row r="340" ht="15.7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</row>
    <row r="341" ht="15.7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</row>
    <row r="342" ht="15.7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</row>
    <row r="343" ht="15.7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</row>
    <row r="344" ht="15.7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</row>
    <row r="345" ht="15.7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</row>
    <row r="346" ht="15.7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</row>
    <row r="347" ht="15.7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</row>
    <row r="348" ht="15.7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</row>
    <row r="349" ht="15.7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</row>
    <row r="350" ht="15.7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</row>
    <row r="351" ht="15.7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</row>
    <row r="352" ht="15.7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</row>
    <row r="353" ht="15.7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</row>
    <row r="354" ht="15.7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</row>
    <row r="355" ht="15.7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</row>
    <row r="356" ht="15.7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</row>
    <row r="357" ht="15.7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</row>
    <row r="358" ht="15.7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</row>
    <row r="359" ht="15.7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</row>
    <row r="360" ht="15.7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</row>
    <row r="361" ht="15.7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</row>
    <row r="362" ht="15.7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</row>
    <row r="363" ht="15.7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</row>
    <row r="364" ht="15.7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</row>
    <row r="365" ht="15.7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</row>
    <row r="366" ht="15.7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</row>
    <row r="367" ht="15.7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</row>
    <row r="368" ht="15.7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</row>
    <row r="369" ht="15.7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</row>
    <row r="370" ht="15.7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</row>
    <row r="371" ht="15.7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</row>
    <row r="372" ht="15.7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</row>
    <row r="373" ht="15.7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</row>
    <row r="374" ht="15.7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</row>
    <row r="375" ht="15.7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</row>
    <row r="376" ht="15.7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</row>
    <row r="377" ht="15.7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</row>
    <row r="378" ht="15.7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</row>
    <row r="379" ht="15.7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</row>
    <row r="380" ht="15.7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</row>
    <row r="381" ht="15.7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</row>
    <row r="382" ht="15.7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</row>
    <row r="383" ht="15.7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</row>
    <row r="384" ht="15.7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</row>
    <row r="385" ht="15.7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</row>
    <row r="386" ht="15.7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</row>
    <row r="387" ht="15.7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</row>
    <row r="388" ht="15.7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</row>
    <row r="389" ht="15.7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</row>
    <row r="390" ht="15.7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</row>
    <row r="391" ht="15.7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</row>
    <row r="392" ht="15.7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</row>
    <row r="393" ht="15.7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</row>
    <row r="394" ht="15.7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</row>
    <row r="395" ht="15.7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</row>
    <row r="396" ht="15.7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</row>
    <row r="397" ht="15.7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</row>
    <row r="398" ht="15.7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</row>
    <row r="399" ht="15.7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</row>
    <row r="400" ht="15.7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</row>
    <row r="401" ht="15.7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</row>
    <row r="402" ht="15.7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</row>
    <row r="403" ht="15.7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</row>
    <row r="404" ht="15.7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</row>
    <row r="405" ht="15.7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</row>
    <row r="406" ht="15.7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</row>
    <row r="407" ht="15.7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</row>
    <row r="408" ht="15.7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</row>
    <row r="409" ht="15.7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</row>
    <row r="410" ht="15.7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</row>
    <row r="411" ht="15.7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</row>
    <row r="412" ht="15.7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</row>
    <row r="413" ht="15.7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</row>
    <row r="414" ht="15.7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</row>
    <row r="415" ht="15.7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</row>
    <row r="416" ht="15.7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</row>
    <row r="417" ht="15.7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</row>
    <row r="418" ht="15.7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</row>
    <row r="419" ht="15.7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</row>
    <row r="420" ht="15.7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</row>
    <row r="421" ht="15.7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</row>
    <row r="422" ht="15.7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</row>
    <row r="423" ht="15.7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</row>
    <row r="424" ht="15.7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</row>
    <row r="425" ht="15.7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</row>
    <row r="426" ht="15.7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</row>
    <row r="427" ht="15.7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</row>
    <row r="428" ht="15.7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</row>
    <row r="429" ht="15.7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</row>
    <row r="430" ht="15.7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</row>
    <row r="431" ht="15.7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</row>
    <row r="432" ht="15.7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</row>
    <row r="433" ht="15.7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</row>
    <row r="434" ht="15.7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</row>
    <row r="435" ht="15.7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</row>
    <row r="436" ht="15.7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</row>
    <row r="437" ht="15.7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</row>
    <row r="438" ht="15.7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</row>
    <row r="439" ht="15.7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</row>
    <row r="440" ht="15.7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</row>
    <row r="441" ht="15.7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</row>
    <row r="442" ht="15.7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</row>
    <row r="443" ht="15.7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</row>
    <row r="444" ht="15.7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</row>
    <row r="445" ht="15.7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</row>
    <row r="446" ht="15.7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</row>
    <row r="447" ht="15.7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</row>
    <row r="448" ht="15.7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</row>
    <row r="449" ht="15.7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</row>
    <row r="450" ht="15.7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</row>
    <row r="451" ht="15.7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</row>
    <row r="452" ht="15.7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</row>
    <row r="453" ht="15.7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</row>
    <row r="454" ht="15.7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</row>
    <row r="455" ht="15.7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</row>
    <row r="456" ht="15.7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</row>
    <row r="457" ht="15.7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</row>
    <row r="458" ht="15.7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</row>
    <row r="459" ht="15.7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</row>
    <row r="460" ht="15.7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</row>
    <row r="461" ht="15.7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</row>
    <row r="462" ht="15.7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</row>
    <row r="463" ht="15.7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</row>
    <row r="464" ht="15.7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</row>
    <row r="465" ht="15.7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</row>
    <row r="466" ht="15.7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</row>
    <row r="467" ht="15.7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</row>
    <row r="468" ht="15.7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</row>
    <row r="469" ht="15.7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</row>
    <row r="470" ht="15.7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</row>
    <row r="471" ht="15.7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</row>
    <row r="472" ht="15.7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</row>
    <row r="473" ht="15.7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</row>
    <row r="474" ht="15.7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</row>
    <row r="475" ht="15.7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</row>
    <row r="476" ht="15.7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</row>
    <row r="477" ht="15.7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</row>
    <row r="478" ht="15.7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</row>
    <row r="479" ht="15.7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</row>
    <row r="480" ht="15.7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</row>
    <row r="481" ht="15.7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</row>
    <row r="482" ht="15.7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</row>
    <row r="483" ht="15.7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</row>
    <row r="484" ht="15.7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</row>
    <row r="485" ht="15.7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</row>
    <row r="486" ht="15.7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</row>
    <row r="487" ht="15.7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</row>
    <row r="488" ht="15.7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</row>
    <row r="489" ht="15.7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</row>
    <row r="490" ht="15.7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</row>
    <row r="491" ht="15.7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</row>
    <row r="492" ht="15.7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</row>
    <row r="493" ht="15.7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</row>
    <row r="494" ht="15.7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</row>
    <row r="495" ht="15.7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</row>
    <row r="496" ht="15.7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</row>
    <row r="497" ht="15.7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</row>
    <row r="498" ht="15.7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</row>
    <row r="499" ht="15.7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</row>
    <row r="500" ht="15.7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</row>
    <row r="501" ht="15.7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</row>
    <row r="502" ht="15.7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</row>
    <row r="503" ht="15.7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</row>
    <row r="504" ht="15.7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</row>
    <row r="505" ht="15.7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</row>
    <row r="506" ht="15.7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</row>
    <row r="507" ht="15.7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</row>
    <row r="508" ht="15.7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</row>
    <row r="509" ht="15.7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</row>
    <row r="510" ht="15.7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</row>
    <row r="511" ht="15.7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</row>
    <row r="512" ht="15.7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</row>
    <row r="513" ht="15.7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</row>
    <row r="514" ht="15.7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</row>
    <row r="515" ht="15.7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</row>
    <row r="516" ht="15.7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</row>
    <row r="517" ht="15.7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</row>
    <row r="518" ht="15.7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</row>
    <row r="519" ht="15.7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</row>
    <row r="520" ht="15.7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</row>
    <row r="521" ht="15.7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</row>
    <row r="522" ht="15.7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</row>
    <row r="523" ht="15.7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</row>
    <row r="524" ht="15.7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</row>
    <row r="525" ht="15.7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</row>
    <row r="526" ht="15.7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</row>
    <row r="527" ht="15.7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</row>
    <row r="528" ht="15.7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</row>
    <row r="529" ht="15.7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</row>
    <row r="530" ht="15.7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</row>
    <row r="531" ht="15.7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</row>
    <row r="532" ht="15.7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</row>
    <row r="533" ht="15.7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</row>
    <row r="534" ht="15.7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</row>
    <row r="535" ht="15.7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</row>
    <row r="536" ht="15.7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</row>
    <row r="537" ht="15.7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</row>
    <row r="538" ht="15.7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</row>
    <row r="539" ht="15.7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</row>
    <row r="540" ht="15.7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</row>
    <row r="541" ht="15.7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</row>
    <row r="542" ht="15.7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</row>
    <row r="543" ht="15.7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</row>
    <row r="544" ht="15.7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</row>
    <row r="545" ht="15.7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</row>
    <row r="546" ht="15.7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</row>
    <row r="547" ht="15.7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</row>
    <row r="548" ht="15.7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</row>
    <row r="549" ht="15.7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</row>
    <row r="550" ht="15.7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</row>
    <row r="551" ht="15.7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</row>
    <row r="552" ht="15.7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</row>
    <row r="553" ht="15.7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</row>
    <row r="554" ht="15.7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</row>
    <row r="555" ht="15.7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</row>
    <row r="556" ht="15.7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</row>
    <row r="557" ht="15.7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</row>
    <row r="558" ht="15.7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</row>
    <row r="559" ht="15.7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</row>
    <row r="560" ht="15.7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</row>
    <row r="561" ht="15.7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</row>
    <row r="562" ht="15.7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</row>
    <row r="563" ht="15.7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</row>
    <row r="564" ht="15.7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</row>
    <row r="565" ht="15.7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</row>
    <row r="566" ht="15.7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</row>
    <row r="567" ht="15.7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</row>
    <row r="568" ht="15.7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</row>
    <row r="569" ht="15.7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</row>
    <row r="570" ht="15.7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</row>
    <row r="571" ht="15.7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</row>
    <row r="572" ht="15.7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</row>
    <row r="573" ht="15.7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</row>
    <row r="574" ht="15.7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</row>
    <row r="575" ht="15.7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</row>
    <row r="576" ht="15.7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</row>
    <row r="577" ht="15.7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</row>
    <row r="578" ht="15.7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</row>
    <row r="579" ht="15.7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</row>
    <row r="580" ht="15.7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</row>
    <row r="581" ht="15.7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</row>
    <row r="582" ht="15.7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</row>
    <row r="583" ht="15.7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</row>
    <row r="584" ht="15.7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</row>
    <row r="585" ht="15.7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</row>
    <row r="586" ht="15.7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</row>
    <row r="587" ht="15.7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</row>
    <row r="588" ht="15.7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</row>
    <row r="589" ht="15.7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</row>
    <row r="590" ht="15.7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</row>
    <row r="591" ht="15.7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</row>
    <row r="592" ht="15.7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</row>
    <row r="593" ht="15.7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</row>
    <row r="594" ht="15.7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</row>
    <row r="595" ht="15.7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</row>
    <row r="596" ht="15.7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</row>
    <row r="597" ht="15.7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</row>
    <row r="598" ht="15.7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</row>
    <row r="599" ht="15.7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</row>
    <row r="600" ht="15.7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</row>
    <row r="601" ht="15.7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</row>
    <row r="602" ht="15.7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</row>
    <row r="603" ht="15.7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</row>
    <row r="604" ht="15.7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</row>
    <row r="605" ht="15.7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</row>
    <row r="606" ht="15.7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</row>
    <row r="607" ht="15.7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</row>
    <row r="608" ht="15.7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</row>
    <row r="609" ht="15.7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</row>
    <row r="610" ht="15.7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</row>
    <row r="611" ht="15.7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</row>
    <row r="612" ht="15.7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</row>
    <row r="613" ht="15.7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</row>
    <row r="614" ht="15.7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</row>
    <row r="615" ht="15.7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</row>
    <row r="616" ht="15.7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</row>
    <row r="617" ht="15.7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</row>
    <row r="618" ht="15.7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</row>
    <row r="619" ht="15.7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</row>
    <row r="620" ht="15.7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</row>
    <row r="621" ht="15.7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</row>
    <row r="622" ht="15.7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</row>
    <row r="623" ht="15.7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</row>
    <row r="624" ht="15.7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</row>
    <row r="625" ht="15.7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</row>
    <row r="626" ht="15.7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</row>
    <row r="627" ht="15.7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</row>
    <row r="628" ht="15.7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</row>
    <row r="629" ht="15.7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</row>
    <row r="630" ht="15.7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</row>
    <row r="631" ht="15.7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</row>
    <row r="632" ht="15.7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</row>
    <row r="633" ht="15.7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</row>
    <row r="634" ht="15.7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</row>
    <row r="635" ht="15.7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</row>
    <row r="636" ht="15.7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</row>
    <row r="637" ht="15.7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</row>
    <row r="638" ht="15.7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</row>
    <row r="639" ht="15.7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</row>
    <row r="640" ht="15.7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</row>
    <row r="641" ht="15.7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</row>
    <row r="642" ht="15.7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</row>
    <row r="643" ht="15.7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</row>
    <row r="644" ht="15.7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</row>
    <row r="645" ht="15.7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</row>
    <row r="646" ht="15.7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</row>
    <row r="647" ht="15.7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</row>
    <row r="648" ht="15.7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</row>
    <row r="649" ht="15.7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</row>
    <row r="650" ht="15.7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</row>
    <row r="651" ht="15.7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</row>
    <row r="652" ht="15.7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</row>
    <row r="653" ht="15.7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</row>
    <row r="654" ht="15.7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</row>
    <row r="655" ht="15.7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</row>
    <row r="656" ht="15.7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</row>
    <row r="657" ht="15.7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</row>
    <row r="658" ht="15.7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</row>
    <row r="659" ht="15.7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</row>
    <row r="660" ht="15.7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</row>
    <row r="661" ht="15.7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</row>
    <row r="662" ht="15.7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</row>
    <row r="663" ht="15.7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</row>
    <row r="664" ht="15.7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</row>
    <row r="665" ht="15.7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</row>
    <row r="666" ht="15.7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</row>
    <row r="667" ht="15.7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</row>
    <row r="668" ht="15.7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</row>
    <row r="669" ht="15.7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</row>
    <row r="670" ht="15.7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</row>
    <row r="671" ht="15.7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</row>
    <row r="672" ht="15.7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</row>
    <row r="673" ht="15.7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</row>
    <row r="674" ht="15.7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</row>
    <row r="675" ht="15.7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</row>
    <row r="676" ht="15.7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</row>
    <row r="677" ht="15.7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</row>
    <row r="678" ht="15.7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</row>
    <row r="679" ht="15.7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</row>
    <row r="680" ht="15.7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</row>
    <row r="681" ht="15.7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</row>
    <row r="682" ht="15.7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</row>
    <row r="683" ht="15.7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</row>
    <row r="684" ht="15.7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</row>
    <row r="685" ht="15.7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</row>
    <row r="686" ht="15.7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</row>
    <row r="687" ht="15.7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</row>
    <row r="688" ht="15.7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</row>
    <row r="689" ht="15.7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</row>
    <row r="690" ht="15.7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</row>
    <row r="691" ht="15.7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</row>
    <row r="692" ht="15.7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</row>
    <row r="693" ht="15.7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</row>
    <row r="694" ht="15.7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</row>
    <row r="695" ht="15.7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</row>
    <row r="696" ht="15.7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</row>
    <row r="697" ht="15.7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</row>
    <row r="698" ht="15.7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</row>
    <row r="699" ht="15.7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</row>
    <row r="700" ht="15.7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</row>
    <row r="701" ht="15.7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</row>
    <row r="702" ht="15.7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</row>
    <row r="703" ht="15.7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</row>
    <row r="704" ht="15.7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</row>
    <row r="705" ht="15.7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</row>
    <row r="706" ht="15.7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</row>
    <row r="707" ht="15.7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</row>
    <row r="708" ht="15.7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</row>
    <row r="709" ht="15.7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</row>
    <row r="710" ht="15.7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</row>
    <row r="711" ht="15.7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</row>
    <row r="712" ht="15.7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</row>
    <row r="713" ht="15.7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</row>
    <row r="714" ht="15.7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</row>
    <row r="715" ht="15.7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</row>
    <row r="716" ht="15.7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</row>
    <row r="717" ht="15.7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</row>
    <row r="718" ht="15.7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</row>
    <row r="719" ht="15.7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</row>
    <row r="720" ht="15.7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</row>
    <row r="721" ht="15.7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</row>
    <row r="722" ht="15.7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</row>
    <row r="723" ht="15.7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</row>
    <row r="724" ht="15.7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</row>
    <row r="725" ht="15.7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</row>
    <row r="726" ht="15.7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</row>
    <row r="727" ht="15.7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</row>
    <row r="728" ht="15.7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</row>
    <row r="729" ht="15.7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</row>
    <row r="730" ht="15.7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</row>
    <row r="731" ht="15.7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</row>
    <row r="732" ht="15.7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</row>
    <row r="733" ht="15.7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</row>
    <row r="734" ht="15.7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</row>
    <row r="735" ht="15.7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</row>
    <row r="736" ht="15.7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</row>
    <row r="737" ht="15.7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</row>
    <row r="738" ht="15.7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</row>
    <row r="739" ht="15.7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</row>
    <row r="740" ht="15.7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</row>
    <row r="741" ht="15.7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</row>
    <row r="742" ht="15.7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</row>
    <row r="743" ht="15.7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</row>
    <row r="744" ht="15.7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</row>
    <row r="745" ht="15.7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</row>
    <row r="746" ht="15.7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</row>
    <row r="747" ht="15.7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</row>
    <row r="748" ht="15.7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</row>
    <row r="749" ht="15.7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</row>
    <row r="750" ht="15.7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</row>
    <row r="751" ht="15.7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</row>
    <row r="752" ht="15.7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</row>
    <row r="753" ht="15.7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</row>
    <row r="754" ht="15.7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</row>
    <row r="755" ht="15.7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</row>
    <row r="756" ht="15.7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</row>
    <row r="757" ht="15.7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</row>
    <row r="758" ht="15.7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</row>
    <row r="759" ht="15.7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</row>
    <row r="760" ht="15.7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</row>
    <row r="761" ht="15.7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</row>
    <row r="762" ht="15.7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</row>
    <row r="763" ht="15.7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</row>
    <row r="764" ht="15.7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</row>
    <row r="765" ht="15.7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</row>
    <row r="766" ht="15.7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</row>
    <row r="767" ht="15.7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</row>
    <row r="768" ht="15.7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</row>
    <row r="769" ht="15.7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</row>
    <row r="770" ht="15.7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</row>
    <row r="771" ht="15.7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</row>
    <row r="772" ht="15.7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</row>
    <row r="773" ht="15.7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</row>
    <row r="774" ht="15.7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</row>
    <row r="775" ht="15.7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</row>
    <row r="776" ht="15.7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</row>
    <row r="777" ht="15.7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</row>
    <row r="778" ht="15.7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</row>
    <row r="779" ht="15.7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</row>
    <row r="780" ht="15.7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</row>
    <row r="781" ht="15.7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</row>
    <row r="782" ht="15.7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</row>
    <row r="783" ht="15.7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</row>
    <row r="784" ht="15.7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</row>
    <row r="785" ht="15.7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</row>
    <row r="786" ht="15.7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</row>
    <row r="787" ht="15.7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</row>
    <row r="788" ht="15.7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</row>
    <row r="789" ht="15.7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</row>
    <row r="790" ht="15.7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</row>
    <row r="791" ht="15.7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</row>
    <row r="792" ht="15.7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</row>
    <row r="793" ht="15.7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</row>
    <row r="794" ht="15.7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</row>
    <row r="795" ht="15.7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</row>
    <row r="796" ht="15.7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</row>
    <row r="797" ht="15.7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</row>
    <row r="798" ht="15.7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</row>
    <row r="799" ht="15.7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</row>
    <row r="800" ht="15.7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</row>
    <row r="801" ht="15.7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</row>
    <row r="802" ht="15.7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</row>
    <row r="803" ht="15.7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</row>
    <row r="804" ht="15.7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</row>
    <row r="805" ht="15.7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</row>
    <row r="806" ht="15.7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</row>
    <row r="807" ht="15.7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</row>
    <row r="808" ht="15.7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</row>
    <row r="809" ht="15.7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</row>
    <row r="810" ht="15.7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</row>
    <row r="811" ht="15.7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</row>
    <row r="812" ht="15.7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</row>
    <row r="813" ht="15.7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</row>
    <row r="814" ht="15.7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</row>
    <row r="815" ht="15.7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</row>
    <row r="816" ht="15.7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</row>
    <row r="817" ht="15.7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</row>
    <row r="818" ht="15.7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</row>
    <row r="819" ht="15.7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</row>
    <row r="820" ht="15.7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</row>
    <row r="821" ht="15.7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</row>
    <row r="822" ht="15.7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</row>
    <row r="823" ht="15.7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</row>
    <row r="824" ht="15.7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</row>
    <row r="825" ht="15.7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</row>
    <row r="826" ht="15.7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</row>
    <row r="827" ht="15.7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</row>
    <row r="828" ht="15.7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</row>
    <row r="829" ht="15.7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</row>
    <row r="830" ht="15.7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</row>
    <row r="831" ht="15.7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</row>
    <row r="832" ht="15.7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</row>
    <row r="833" ht="15.7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</row>
    <row r="834" ht="15.7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</row>
    <row r="835" ht="15.7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</row>
    <row r="836" ht="15.7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</row>
    <row r="837" ht="15.7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</row>
    <row r="838" ht="15.7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</row>
    <row r="839" ht="15.7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</row>
    <row r="840" ht="15.7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</row>
    <row r="841" ht="15.7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</row>
    <row r="842" ht="15.7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</row>
    <row r="843" ht="15.7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</row>
    <row r="844" ht="15.7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</row>
    <row r="845" ht="15.7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</row>
    <row r="846" ht="15.7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</row>
    <row r="847" ht="15.7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</row>
    <row r="848" ht="15.7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</row>
    <row r="849" ht="15.7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</row>
    <row r="850" ht="15.7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</row>
    <row r="851" ht="15.7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</row>
    <row r="852" ht="15.7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</row>
    <row r="853" ht="15.7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</row>
    <row r="854" ht="15.7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</row>
    <row r="855" ht="15.7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</row>
    <row r="856" ht="15.7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</row>
    <row r="857" ht="15.7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</row>
    <row r="858" ht="15.7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</row>
    <row r="859" ht="15.7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</row>
    <row r="860" ht="15.7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</row>
    <row r="861" ht="15.7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</row>
    <row r="862" ht="15.7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</row>
    <row r="863" ht="15.7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</row>
    <row r="864" ht="15.7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</row>
    <row r="865" ht="15.7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</row>
    <row r="866" ht="15.7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</row>
    <row r="867" ht="15.7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</row>
    <row r="868" ht="15.7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</row>
    <row r="869" ht="15.7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</row>
    <row r="870" ht="15.7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</row>
    <row r="871" ht="15.7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</row>
    <row r="872" ht="15.7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</row>
    <row r="873" ht="15.7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</row>
    <row r="874" ht="15.7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</row>
    <row r="875" ht="15.7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</row>
    <row r="876" ht="15.7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</row>
    <row r="877" ht="15.7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</row>
    <row r="878" ht="15.7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</row>
    <row r="879" ht="15.7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</row>
    <row r="880" ht="15.7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</row>
    <row r="881" ht="15.7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</row>
    <row r="882" ht="15.7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</row>
    <row r="883" ht="15.7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</row>
    <row r="884" ht="15.7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</row>
    <row r="885" ht="15.7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</row>
    <row r="886" ht="15.7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</row>
    <row r="887" ht="15.7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</row>
    <row r="888" ht="15.7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</row>
    <row r="889" ht="15.7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</row>
    <row r="890" ht="15.7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</row>
    <row r="891" ht="15.7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</row>
    <row r="892" ht="15.7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</row>
    <row r="893" ht="15.7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</row>
    <row r="894" ht="15.7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</row>
    <row r="895" ht="15.7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</row>
    <row r="896" ht="15.7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</row>
    <row r="897" ht="15.7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</row>
    <row r="898" ht="15.7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</row>
    <row r="899" ht="15.7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</row>
    <row r="900" ht="15.7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</row>
    <row r="901" ht="15.7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</row>
    <row r="902" ht="15.7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</row>
    <row r="903" ht="15.7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</row>
    <row r="904" ht="15.7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</row>
    <row r="905" ht="15.7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</row>
    <row r="906" ht="15.7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</row>
  </sheetData>
  <conditionalFormatting sqref="A1:W906">
    <cfRule type="expression" dxfId="0" priority="1">
      <formula>SEARCH("-2_",$C:$C)</formula>
    </cfRule>
  </conditionalFormatting>
  <conditionalFormatting sqref="A1:W906">
    <cfRule type="expression" dxfId="0" priority="2">
      <formula>SEARCH("-4_",$C:$C)</formula>
    </cfRule>
  </conditionalFormatting>
  <conditionalFormatting sqref="A1:X906">
    <cfRule type="expression" dxfId="1" priority="3">
      <formula>SEARCH("-6_",$C:$C)</formula>
    </cfRule>
  </conditionalFormatting>
  <printOptions/>
  <pageMargins bottom="0.75" footer="0.0" header="0.0" left="0.25" right="0.25" top="0.75"/>
  <pageSetup orientation="landscape"/>
  <drawing r:id="rId1"/>
</worksheet>
</file>