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E12C3273-D0A7-4678-8A4B-2010DB821CCB}" xr6:coauthVersionLast="47" xr6:coauthVersionMax="47" xr10:uidLastSave="{00000000-0000-0000-0000-000000000000}"/>
  <bookViews>
    <workbookView xWindow="-108" yWindow="-108" windowWidth="23256" windowHeight="12456" activeTab="3" xr2:uid="{E123DFDF-41E7-4503-B4AC-A725FA0C5974}"/>
  </bookViews>
  <sheets>
    <sheet name="Incentivo es.1" sheetId="1" r:id="rId1"/>
    <sheet name="Incentivo es.2" sheetId="2" r:id="rId2"/>
    <sheet name="Indice-Confronta VS Cerca.vert" sheetId="3" r:id="rId3"/>
    <sheet name="Analisi con le Date" sheetId="5" r:id="rId4"/>
  </sheets>
  <definedNames>
    <definedName name="_xlnm._FilterDatabase" localSheetId="1" hidden="1">'Incentivo es.2'!$A$1:$I$29</definedName>
    <definedName name="DATA">'Analisi con le Date'!$A$8:$A$39</definedName>
    <definedName name="Firenze">'Analisi con le Date'!$D$8:$D$39</definedName>
    <definedName name="Milano">'Analisi con le Date'!$B$8:$B$39</definedName>
    <definedName name="Roma">'Analisi con le Date'!$E$8:$E$39</definedName>
    <definedName name="Torino">'Analisi con le Date'!$C$8:$C$39</definedName>
    <definedName name="Totale">'Analisi con le Date'!$F$8:$F$39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5" l="1"/>
  <c r="D3" i="5"/>
  <c r="C3" i="5"/>
  <c r="B3" i="5"/>
  <c r="A3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J5" i="5"/>
  <c r="I5" i="5"/>
  <c r="H5" i="5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2" i="2"/>
  <c r="N4" i="1"/>
  <c r="M4" i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" i="3"/>
  <c r="K2" i="3" a="1"/>
  <c r="K2" i="3" s="1"/>
  <c r="I3" i="3"/>
  <c r="F3" i="3"/>
  <c r="P6" i="1"/>
  <c r="O6" i="1"/>
  <c r="N6" i="1"/>
  <c r="M6" i="1"/>
  <c r="N3" i="1"/>
  <c r="M3" i="1"/>
  <c r="G29" i="2"/>
  <c r="H29" i="2" s="1"/>
  <c r="F29" i="2"/>
  <c r="G28" i="2"/>
  <c r="H28" i="2" s="1"/>
  <c r="F28" i="2"/>
  <c r="G27" i="2"/>
  <c r="H27" i="2" s="1"/>
  <c r="F27" i="2"/>
  <c r="G26" i="2"/>
  <c r="H26" i="2" s="1"/>
  <c r="F26" i="2"/>
  <c r="G25" i="2"/>
  <c r="H25" i="2" s="1"/>
  <c r="F25" i="2"/>
  <c r="G24" i="2"/>
  <c r="H24" i="2" s="1"/>
  <c r="F24" i="2"/>
  <c r="G23" i="2"/>
  <c r="H23" i="2" s="1"/>
  <c r="F23" i="2"/>
  <c r="G22" i="2"/>
  <c r="H22" i="2" s="1"/>
  <c r="F22" i="2"/>
  <c r="G21" i="2"/>
  <c r="H21" i="2" s="1"/>
  <c r="F21" i="2"/>
  <c r="G20" i="2"/>
  <c r="H20" i="2" s="1"/>
  <c r="F20" i="2"/>
  <c r="G19" i="2"/>
  <c r="H19" i="2" s="1"/>
  <c r="F19" i="2"/>
  <c r="G18" i="2"/>
  <c r="H18" i="2" s="1"/>
  <c r="F18" i="2"/>
  <c r="G17" i="2"/>
  <c r="H17" i="2" s="1"/>
  <c r="F17" i="2"/>
  <c r="G16" i="2"/>
  <c r="H16" i="2" s="1"/>
  <c r="F16" i="2"/>
  <c r="G15" i="2"/>
  <c r="H15" i="2" s="1"/>
  <c r="F15" i="2"/>
  <c r="G14" i="2"/>
  <c r="H14" i="2" s="1"/>
  <c r="F14" i="2"/>
  <c r="G13" i="2"/>
  <c r="H13" i="2" s="1"/>
  <c r="F13" i="2"/>
  <c r="G12" i="2"/>
  <c r="H12" i="2" s="1"/>
  <c r="F12" i="2"/>
  <c r="G11" i="2"/>
  <c r="H11" i="2" s="1"/>
  <c r="F11" i="2"/>
  <c r="G10" i="2"/>
  <c r="H10" i="2" s="1"/>
  <c r="F10" i="2"/>
  <c r="G9" i="2"/>
  <c r="H9" i="2" s="1"/>
  <c r="F9" i="2"/>
  <c r="G8" i="2"/>
  <c r="H8" i="2" s="1"/>
  <c r="F8" i="2"/>
  <c r="G7" i="2"/>
  <c r="H7" i="2" s="1"/>
  <c r="F7" i="2"/>
  <c r="G6" i="2"/>
  <c r="H6" i="2" s="1"/>
  <c r="F6" i="2"/>
  <c r="G5" i="2"/>
  <c r="H5" i="2" s="1"/>
  <c r="F5" i="2"/>
  <c r="G4" i="2"/>
  <c r="H4" i="2" s="1"/>
  <c r="F4" i="2"/>
  <c r="G3" i="2"/>
  <c r="H3" i="2" s="1"/>
  <c r="F3" i="2"/>
  <c r="G2" i="2"/>
  <c r="H2" i="2" s="1"/>
  <c r="F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G29" i="1"/>
  <c r="H29" i="1" s="1"/>
  <c r="F29" i="1"/>
  <c r="G14" i="1"/>
  <c r="H14" i="1" s="1"/>
  <c r="F14" i="1"/>
  <c r="G21" i="1"/>
  <c r="H21" i="1" s="1"/>
  <c r="F21" i="1"/>
  <c r="G3" i="1"/>
  <c r="H3" i="1" s="1"/>
  <c r="F3" i="1"/>
  <c r="G19" i="1"/>
  <c r="H19" i="1" s="1"/>
  <c r="G5" i="1"/>
  <c r="H5" i="1" s="1"/>
  <c r="F19" i="1"/>
  <c r="F5" i="1"/>
  <c r="G25" i="1"/>
  <c r="H25" i="1" s="1"/>
  <c r="G15" i="1"/>
  <c r="H15" i="1" s="1"/>
  <c r="G17" i="1"/>
  <c r="H17" i="1" s="1"/>
  <c r="G9" i="1"/>
  <c r="H9" i="1" s="1"/>
  <c r="G6" i="1"/>
  <c r="H6" i="1" s="1"/>
  <c r="G12" i="1"/>
  <c r="H12" i="1" s="1"/>
  <c r="G7" i="1"/>
  <c r="H7" i="1" s="1"/>
  <c r="G11" i="1"/>
  <c r="H11" i="1" s="1"/>
  <c r="G16" i="1"/>
  <c r="H16" i="1" s="1"/>
  <c r="G2" i="1"/>
  <c r="H2" i="1" s="1"/>
  <c r="G26" i="1"/>
  <c r="H26" i="1" s="1"/>
  <c r="G27" i="1"/>
  <c r="H27" i="1" s="1"/>
  <c r="G28" i="1"/>
  <c r="H28" i="1" s="1"/>
  <c r="G10" i="1"/>
  <c r="H10" i="1" s="1"/>
  <c r="G13" i="1"/>
  <c r="H13" i="1" s="1"/>
  <c r="G18" i="1"/>
  <c r="H18" i="1" s="1"/>
  <c r="G23" i="1"/>
  <c r="H23" i="1" s="1"/>
  <c r="G8" i="1"/>
  <c r="H8" i="1" s="1"/>
  <c r="G24" i="1"/>
  <c r="H24" i="1" s="1"/>
  <c r="G22" i="1"/>
  <c r="H22" i="1" s="1"/>
  <c r="G20" i="1"/>
  <c r="H20" i="1" s="1"/>
  <c r="G4" i="1"/>
  <c r="H4" i="1" s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  <c r="R3" i="1" l="1"/>
  <c r="P3" i="1"/>
  <c r="Q6" i="1"/>
  <c r="Q7" i="1" s="1"/>
  <c r="O3" i="1"/>
  <c r="J7" i="1"/>
  <c r="J23" i="1"/>
  <c r="J26" i="1"/>
  <c r="J22" i="1"/>
  <c r="J18" i="1"/>
  <c r="J14" i="1"/>
  <c r="J11" i="1"/>
  <c r="J27" i="1"/>
  <c r="J3" i="1"/>
  <c r="J10" i="1"/>
  <c r="J25" i="1"/>
  <c r="J17" i="1"/>
  <c r="J9" i="1"/>
  <c r="J24" i="1"/>
  <c r="J16" i="1"/>
  <c r="J8" i="1"/>
  <c r="J6" i="1"/>
  <c r="J15" i="1"/>
  <c r="J29" i="1"/>
  <c r="J21" i="1"/>
  <c r="J13" i="1"/>
  <c r="J5" i="1"/>
  <c r="J28" i="1"/>
  <c r="J20" i="1"/>
  <c r="J12" i="1"/>
  <c r="J4" i="1"/>
  <c r="J19" i="1"/>
  <c r="J2" i="1"/>
  <c r="P7" i="1" l="1"/>
  <c r="N7" i="1"/>
  <c r="M7" i="1"/>
  <c r="O7" i="1"/>
  <c r="Q3" i="1"/>
  <c r="S3" i="1" l="1"/>
  <c r="S4" i="1" s="1"/>
  <c r="Q4" i="1" l="1"/>
  <c r="P4" i="1"/>
  <c r="R4" i="1"/>
  <c r="O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<sst xmlns="http://schemas.openxmlformats.org/spreadsheetml/2006/main" count="216" uniqueCount="101">
  <si>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</si>
  <si>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</si>
  <si>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</si>
  <si>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</si>
  <si>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</si>
  <si>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</si>
  <si>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</si>
  <si>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</si>
  <si>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</si>
  <si>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</si>
  <si>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</si>
  <si>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</si>
  <si>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</si>
  <si>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</si>
  <si>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</si>
  <si>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</si>
  <si>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</si>
  <si>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</si>
  <si>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</si>
  <si>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</si>
  <si>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</si>
  <si>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</si>
  <si>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</si>
  <si>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</si>
  <si>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</si>
  <si>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</si>
  <si>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</si>
  <si>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</si>
  <si>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</si>
  <si>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</si>
  <si>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</si>
  <si>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</si>
  <si>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</si>
  <si>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</si>
  <si>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</si>
  <si>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</si>
  <si>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</si>
  <si>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</si>
  <si>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</si>
  <si>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</si>
  <si>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</si>
  <si>
    <t>incentivo 3</t>
  </si>
  <si>
    <t>incentivo 4</t>
  </si>
  <si>
    <r>
      <t xml:space="preserve">Budget incentivazione </t>
    </r>
    <r>
      <rPr>
        <b/>
        <sz val="11"/>
        <rFont val="Calibri"/>
        <family val="2"/>
        <scheme val="minor"/>
      </rPr>
      <t>Produzione</t>
    </r>
  </si>
  <si>
    <r>
      <t xml:space="preserve">Budget incentivazione </t>
    </r>
    <r>
      <rPr>
        <b/>
        <sz val="11"/>
        <rFont val="Calibri"/>
        <family val="2"/>
        <scheme val="minor"/>
      </rPr>
      <t>10 anni lavorati</t>
    </r>
  </si>
  <si>
    <r>
      <rPr>
        <sz val="11"/>
        <color theme="1"/>
        <rFont val="Calibri"/>
        <family val="2"/>
        <scheme val="minor"/>
      </rPr>
      <t>Budget incentivazione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Produzione</t>
    </r>
    <r>
      <rPr>
        <b/>
        <sz val="11"/>
        <color theme="1"/>
        <rFont val="Calibri"/>
        <family val="2"/>
        <scheme val="minor"/>
      </rPr>
      <t xml:space="preserve"> con 10 anni lavorati</t>
    </r>
  </si>
  <si>
    <r>
      <t xml:space="preserve">Budget incentivazione </t>
    </r>
    <r>
      <rPr>
        <b/>
        <sz val="11"/>
        <rFont val="Calibri"/>
        <family val="2"/>
        <scheme val="minor"/>
      </rPr>
      <t>Direzione + Commerciale</t>
    </r>
  </si>
  <si>
    <t>Totale spesa budget incentivazione</t>
  </si>
  <si>
    <t>Dipendente Più giovane</t>
  </si>
  <si>
    <t>Dipendente Più vecchio</t>
  </si>
  <si>
    <t>N. totale dipendenti</t>
  </si>
  <si>
    <r>
      <t xml:space="preserve">N. Dipendeti totale </t>
    </r>
    <r>
      <rPr>
        <b/>
        <sz val="11"/>
        <color theme="1"/>
        <rFont val="Calibri"/>
        <family val="2"/>
        <scheme val="minor"/>
      </rPr>
      <t>Produzione</t>
    </r>
  </si>
  <si>
    <r>
      <t xml:space="preserve">N. Dipendeti totale </t>
    </r>
    <r>
      <rPr>
        <b/>
        <sz val="11"/>
        <color theme="1"/>
        <rFont val="Calibri"/>
        <family val="2"/>
        <scheme val="minor"/>
      </rPr>
      <t>Amministrazione</t>
    </r>
  </si>
  <si>
    <r>
      <t xml:space="preserve">N. Dipendeti totale </t>
    </r>
    <r>
      <rPr>
        <b/>
        <sz val="11"/>
        <color theme="1"/>
        <rFont val="Calibri"/>
        <family val="2"/>
        <scheme val="minor"/>
      </rPr>
      <t>Commerciale</t>
    </r>
  </si>
  <si>
    <r>
      <t xml:space="preserve">N. Dipendeti totale </t>
    </r>
    <r>
      <rPr>
        <b/>
        <sz val="11"/>
        <color theme="1"/>
        <rFont val="Calibri"/>
        <family val="2"/>
        <scheme val="minor"/>
      </rPr>
      <t>Direzione</t>
    </r>
  </si>
  <si>
    <t>Codice Id</t>
  </si>
  <si>
    <t>Prezzo</t>
  </si>
  <si>
    <t>Prodotto</t>
  </si>
  <si>
    <t>scarpe</t>
  </si>
  <si>
    <t>calzini</t>
  </si>
  <si>
    <t>pantaloni</t>
  </si>
  <si>
    <t>giubotto</t>
  </si>
  <si>
    <t>id-001</t>
  </si>
  <si>
    <t>id-002</t>
  </si>
  <si>
    <t>id-003</t>
  </si>
  <si>
    <t>id-004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</si>
  <si>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</si>
  <si>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</si>
  <si>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</si>
  <si>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</si>
  <si>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</si>
  <si>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</si>
  <si>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</si>
  <si>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</si>
  <si>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</si>
  <si>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</si>
  <si>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</si>
  <si>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</si>
  <si>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</si>
  <si>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id-018</t>
  </si>
  <si>
    <t>id-019</t>
  </si>
  <si>
    <t>id-020</t>
  </si>
  <si>
    <t>ID</t>
  </si>
  <si>
    <t>INDICE CONFRONTA</t>
  </si>
  <si>
    <t>CERCA VERT</t>
  </si>
  <si>
    <t>ARROTONDA</t>
  </si>
  <si>
    <t>EFFETTO FUNZIONE ARROTONDA</t>
  </si>
  <si>
    <t>Milano</t>
  </si>
  <si>
    <t>Torino</t>
  </si>
  <si>
    <t>Analisi tra date</t>
  </si>
  <si>
    <t>data iniziale</t>
  </si>
  <si>
    <t>data finale</t>
  </si>
  <si>
    <t>DATA</t>
  </si>
  <si>
    <t>Totale</t>
  </si>
  <si>
    <t>% MILANO</t>
  </si>
  <si>
    <t>Giorni interessati</t>
  </si>
  <si>
    <t>Mesi interessati</t>
  </si>
  <si>
    <t>Giorni lavorativi con intervallo ferie</t>
  </si>
  <si>
    <t>SPESA MEDIA</t>
  </si>
  <si>
    <t>Firenze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</si>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</sst>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0" fontId="3" fillId="0" borderId="1" xfId="0" applyFont="1" applyFill="1" applyBorder="1"/>
    <xf numFmtId="14" fontId="0" fillId="0" borderId="1" xfId="0" applyNumberFormat="1" applyFont="1" applyBorder="1"/>
    <xf numFmtId="164" fontId="3" fillId="0" borderId="1" xfId="1" applyFont="1" applyFill="1" applyBorder="1"/>
    <xf numFmtId="0" fontId="0" fillId="0" borderId="1" xfId="0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14" fontId="0" fillId="0" borderId="1" xfId="0" applyNumberFormat="1" applyBorder="1"/>
    <xf numFmtId="0" fontId="0" fillId="0" borderId="1" xfId="0" applyBorder="1"/>
    <xf numFmtId="9" fontId="0" fillId="0" borderId="0" xfId="3" applyFont="1"/>
    <xf numFmtId="9" fontId="0" fillId="0" borderId="1" xfId="3" applyFont="1" applyBorder="1"/>
    <xf numFmtId="44" fontId="0" fillId="0" borderId="0" xfId="2" applyFont="1"/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/>
    <xf numFmtId="44" fontId="0" fillId="0" borderId="1" xfId="2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">
    <cellStyle name="Euro" xfId="1" xr:uid="{05E7F11F-6F36-4D5E-B619-68835A6DDD65}"/>
    <cellStyle name="Normale" xfId="0" builtinId="0"/>
    <cellStyle name="Percentuale" xfId="3" builtinId="5"/>
    <cellStyle name="Valuta" xfId="2" builtinId="4"/>
  </cellStyles>
  <dxfs count="0"/>
  <tableStyles count="1" defaultTableStyle="TableStyleMedium2" defaultPivotStyle="PivotStyleLight16">
    <tableStyle name="Invisible" pivot="0" table="0" count="0" xr9:uid="{9C898761-FDF2-45A7-805E-8079AC62D5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30</xdr:row>
      <xdr:rowOff>123825</xdr:rowOff>
    </xdr:from>
    <xdr:to>
      <xdr:col>3</xdr:col>
      <xdr:colOff>57150</xdr:colOff>
      <xdr:row>35</xdr:row>
      <xdr:rowOff>123825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247650" y="5553075"/>
          <a:ext cx="2514600" cy="9048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PRIMA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238760</xdr:colOff>
      <xdr:row>1</xdr:row>
      <xdr:rowOff>19050</xdr:rowOff>
    </xdr:from>
    <xdr:to>
      <xdr:col>13</xdr:col>
      <xdr:colOff>238760</xdr:colOff>
      <xdr:row>6</xdr:row>
      <xdr:rowOff>19050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2EC086DE-4FE3-4497-B63C-9E734D4F5EA9}"/>
            </a:ext>
          </a:extLst>
        </xdr:cNvPr>
        <xdr:cNvSpPr txBox="1"/>
      </xdr:nvSpPr>
      <xdr:spPr>
        <a:xfrm>
          <a:off x="9033510" y="203200"/>
          <a:ext cx="2489200" cy="92075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146959</xdr:colOff>
      <xdr:row>5</xdr:row>
      <xdr:rowOff>130627</xdr:rowOff>
    </xdr:from>
    <xdr:to>
      <xdr:col>9</xdr:col>
      <xdr:colOff>1306285</xdr:colOff>
      <xdr:row>14</xdr:row>
      <xdr:rowOff>174171</xdr:rowOff>
    </xdr:to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7B30A03A-00CF-461E-8BCC-C68FC247EE69}"/>
            </a:ext>
          </a:extLst>
        </xdr:cNvPr>
        <xdr:cNvSpPr/>
      </xdr:nvSpPr>
      <xdr:spPr>
        <a:xfrm>
          <a:off x="4315099" y="1045027"/>
          <a:ext cx="3201486" cy="168946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b="1">
              <a:solidFill>
                <a:sysClr val="windowText" lastClr="000000"/>
              </a:solidFill>
            </a:rPr>
            <a:t>Analisi con</a:t>
          </a:r>
          <a:r>
            <a:rPr lang="it-IT" sz="1100" b="1" baseline="0">
              <a:solidFill>
                <a:sysClr val="windowText" lastClr="000000"/>
              </a:solidFill>
            </a:rPr>
            <a:t> parametro Data</a:t>
          </a:r>
          <a:endParaRPr lang="it-IT" sz="1100" b="1">
            <a:solidFill>
              <a:sysClr val="windowText" lastClr="000000"/>
            </a:solidFill>
          </a:endParaRPr>
        </a:p>
        <a:p>
          <a:pPr algn="l"/>
          <a:r>
            <a:rPr lang="it-IT" sz="1100" b="1">
              <a:solidFill>
                <a:sysClr val="windowText" lastClr="000000"/>
              </a:solidFill>
            </a:rPr>
            <a:t>Formule</a:t>
          </a:r>
          <a:r>
            <a:rPr lang="it-IT" sz="1100" b="1" baseline="0">
              <a:solidFill>
                <a:sysClr val="windowText" lastClr="000000"/>
              </a:solidFill>
            </a:rPr>
            <a:t> usate:</a:t>
          </a:r>
        </a:p>
        <a:p>
          <a:pPr algn="l"/>
          <a:r>
            <a:rPr lang="it-IT" sz="1100" b="0" baseline="0">
              <a:solidFill>
                <a:sysClr val="windowText" lastClr="000000"/>
              </a:solidFill>
            </a:rPr>
            <a:t>SE.ERRORE</a:t>
          </a:r>
        </a:p>
        <a:p>
          <a:pPr algn="l"/>
          <a:r>
            <a:rPr lang="it-IT" sz="1100" b="0" baseline="0">
              <a:solidFill>
                <a:sysClr val="windowText" lastClr="000000"/>
              </a:solidFill>
            </a:rPr>
            <a:t>MEDIA.PIU.SE</a:t>
          </a:r>
        </a:p>
        <a:p>
          <a:pPr algn="l"/>
          <a:r>
            <a:rPr lang="it-IT" sz="1100" b="0">
              <a:solidFill>
                <a:sysClr val="windowText" lastClr="000000"/>
              </a:solidFill>
            </a:rPr>
            <a:t>SOMMA.PIU.SE</a:t>
          </a:r>
        </a:p>
        <a:p>
          <a:pPr algn="l"/>
          <a:r>
            <a:rPr lang="it-IT" sz="1100" b="0">
              <a:solidFill>
                <a:sysClr val="windowText" lastClr="000000"/>
              </a:solidFill>
            </a:rPr>
            <a:t>"CREA DA SELEZIONE"</a:t>
          </a:r>
        </a:p>
        <a:p>
          <a:pPr algn="l"/>
          <a:r>
            <a:rPr lang="it-IT" sz="1100" b="0">
              <a:solidFill>
                <a:sysClr val="windowText" lastClr="000000"/>
              </a:solidFill>
            </a:rPr>
            <a:t>CALCOLO</a:t>
          </a:r>
          <a:r>
            <a:rPr lang="it-IT" sz="1100" b="0" baseline="0">
              <a:solidFill>
                <a:sysClr val="windowText" lastClr="000000"/>
              </a:solidFill>
            </a:rPr>
            <a:t> VARIAZIONE PERCENTUALE FRA RIGHE</a:t>
          </a:r>
        </a:p>
        <a:p>
          <a:pPr algn="l"/>
          <a:r>
            <a:rPr lang="it-IT" sz="1100" b="0" baseline="0">
              <a:solidFill>
                <a:sysClr val="windowText" lastClr="000000"/>
              </a:solidFill>
            </a:rPr>
            <a:t>DATA.DIFF (giorni e mesi)</a:t>
          </a:r>
        </a:p>
        <a:p>
          <a:pPr algn="l"/>
          <a:r>
            <a:rPr lang="it-IT" sz="1100" b="0" baseline="0">
              <a:solidFill>
                <a:sysClr val="windowText" lastClr="000000"/>
              </a:solidFill>
            </a:rPr>
            <a:t>GIORNI.LAVORATIVI.TOTALE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S29"/>
  <sheetViews>
    <sheetView topLeftCell="F1" zoomScale="110" zoomScaleNormal="110" workbookViewId="0">
      <pane ySplit="1" topLeftCell="A2" activePane="bottomLeft" state="frozen"/>
      <selection pane="bottomLeft" activeCell="L2" sqref="L2"/>
    </sheetView>
  </sheetViews>
  <sheetFormatPr defaultColWidth="9.109375" defaultRowHeight="14.4" x14ac:dyDescent="0.3"/>
  <cols>
    <col min="1" max="1" width="14.5546875" style="1" bestFit="1" customWidth="1"/>
    <col min="2" max="2" width="10.77734375" style="1" bestFit="1" customWidth="1"/>
    <col min="3" max="3" width="14" style="1" bestFit="1" customWidth="1"/>
    <col min="4" max="4" width="16.77734375" style="1" bestFit="1" customWidth="1"/>
    <col min="5" max="5" width="14" style="1" customWidth="1"/>
    <col min="6" max="6" width="5.88671875" style="1" customWidth="1"/>
    <col min="7" max="7" width="10.88671875" style="1" bestFit="1" customWidth="1"/>
    <col min="8" max="8" width="20.109375" style="1" bestFit="1" customWidth="1"/>
    <col min="9" max="11" width="13.77734375" style="1" customWidth="1"/>
    <col min="12" max="12" width="9.109375" style="1"/>
    <col min="13" max="14" width="10.6640625" style="1" bestFit="1" customWidth="1"/>
    <col min="15" max="15" width="17.6640625" style="1" customWidth="1"/>
    <col min="16" max="16" width="17.88671875" style="1" customWidth="1"/>
    <col min="17" max="17" width="20.33203125" style="1" customWidth="1"/>
    <col min="18" max="18" width="15.21875" style="1" customWidth="1"/>
    <col min="19" max="19" width="12.21875" style="1" customWidth="1"/>
    <col min="20" max="16384" width="9.109375" style="1"/>
  </cols>
  <sheetData>
    <row r="1" spans="1:19" s="14" customFormat="1" x14ac:dyDescent="0.3">
      <c r="A1" s="15" t="s">
        <v>3</v>
      </c>
      <c r="B1" s="15" t="s">
        <v>9</v>
      </c>
      <c r="C1" s="15" t="s">
        <v>8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39</v>
      </c>
      <c r="I1" s="15" t="s">
        <v>40</v>
      </c>
      <c r="J1" s="15" t="s">
        <v>41</v>
      </c>
      <c r="K1" s="15" t="s">
        <v>42</v>
      </c>
    </row>
    <row r="2" spans="1:19" ht="57.6" x14ac:dyDescent="0.3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3">
        <f t="shared" ref="F2:F29" ca="1" si="0">DATEDIF(B2,TODAY(),"y")</f>
        <v>37</v>
      </c>
      <c r="G2" s="13">
        <f t="shared" ref="G2:G29" ca="1" si="1">DATEDIF(C2,TODAY(),"y")</f>
        <v>8</v>
      </c>
      <c r="H2" s="13" t="str">
        <f ca="1">IF(G2&gt;=10,100,"Non ha 10 anni lavorati")</f>
        <v>Non ha 10 anni lavorati</v>
      </c>
      <c r="I2" s="13">
        <f>IF(D2="Produzione",100,0)</f>
        <v>100</v>
      </c>
      <c r="J2" s="13">
        <f ca="1">IF(AND(D2="Produzione", G2&gt;=10),100,0)</f>
        <v>0</v>
      </c>
      <c r="K2" s="13">
        <f>IF(OR(D2="Commerciale",D2="Direzione"),100,0)</f>
        <v>0</v>
      </c>
      <c r="M2" s="27" t="s">
        <v>48</v>
      </c>
      <c r="N2" s="27" t="s">
        <v>49</v>
      </c>
      <c r="O2" s="28" t="s">
        <v>44</v>
      </c>
      <c r="P2" s="28" t="s">
        <v>43</v>
      </c>
      <c r="Q2" s="27" t="s">
        <v>45</v>
      </c>
      <c r="R2" s="28" t="s">
        <v>46</v>
      </c>
      <c r="S2" s="28" t="s">
        <v>47</v>
      </c>
    </row>
    <row r="3" spans="1:19" x14ac:dyDescent="0.3">
      <c r="A3" s="3" t="s">
        <v>12</v>
      </c>
      <c r="B3" s="7">
        <v>35776</v>
      </c>
      <c r="C3" s="7">
        <v>43466</v>
      </c>
      <c r="D3" s="6" t="s">
        <v>2</v>
      </c>
      <c r="E3" s="8">
        <v>1252</v>
      </c>
      <c r="F3" s="9">
        <f t="shared" ca="1" si="0"/>
        <v>24</v>
      </c>
      <c r="G3" s="9">
        <f t="shared" ca="1" si="1"/>
        <v>3</v>
      </c>
      <c r="H3" s="13" t="str">
        <f t="shared" ref="H3:H29" ca="1" si="2">IF(G3&gt;=10,100,"Non ha 10 anni lavorati")</f>
        <v>Non ha 10 anni lavorati</v>
      </c>
      <c r="I3" s="13">
        <f t="shared" ref="I3:I29" si="3">IF(D3="Produzione",100,0)</f>
        <v>100</v>
      </c>
      <c r="J3" s="13">
        <f t="shared" ref="J3:J29" ca="1" si="4">IF(AND(D3="Produzione", G3&gt;=10),100,0)</f>
        <v>0</v>
      </c>
      <c r="K3" s="13">
        <f t="shared" ref="K3:K29" si="5">IF(OR(D3="Commerciale",D3="Direzione"),100,0)</f>
        <v>0</v>
      </c>
      <c r="M3" s="7">
        <f>MAX(B2:B29)</f>
        <v>36540</v>
      </c>
      <c r="N3" s="7">
        <f>MIN(B2:B29)</f>
        <v>20611</v>
      </c>
      <c r="O3" s="26">
        <f ca="1">SUM(H2:H29)</f>
        <v>1300</v>
      </c>
      <c r="P3" s="26">
        <f>SUM(I2:I29)</f>
        <v>1800</v>
      </c>
      <c r="Q3" s="26">
        <f ca="1">SUM(J2:J29)</f>
        <v>500</v>
      </c>
      <c r="R3" s="26">
        <f>SUM(K2:K29)</f>
        <v>500</v>
      </c>
      <c r="S3" s="26">
        <f ca="1">SUM(O3:R3)</f>
        <v>4100</v>
      </c>
    </row>
    <row r="4" spans="1:19" x14ac:dyDescent="0.3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2">
        <f t="shared" ca="1" si="0"/>
        <v>38</v>
      </c>
      <c r="G4" s="2">
        <f t="shared" ca="1" si="1"/>
        <v>14</v>
      </c>
      <c r="H4" s="13">
        <f t="shared" ca="1" si="2"/>
        <v>100</v>
      </c>
      <c r="I4" s="13">
        <f t="shared" si="3"/>
        <v>0</v>
      </c>
      <c r="J4" s="13">
        <f t="shared" ca="1" si="4"/>
        <v>0</v>
      </c>
      <c r="K4" s="13">
        <f t="shared" si="5"/>
        <v>0</v>
      </c>
      <c r="M4" s="2">
        <f ca="1">DATEDIF(M3,TODAY(),"Y")</f>
        <v>22</v>
      </c>
      <c r="N4" s="2">
        <f ca="1">DATEDIF(N3,TODAY(),"Y")</f>
        <v>66</v>
      </c>
      <c r="O4" s="20">
        <f ca="1">O3/$S$3</f>
        <v>0.31707317073170732</v>
      </c>
      <c r="P4" s="20">
        <f t="shared" ref="P4:S4" ca="1" si="6">P3/$S$3</f>
        <v>0.43902439024390244</v>
      </c>
      <c r="Q4" s="20">
        <f t="shared" ca="1" si="6"/>
        <v>0.12195121951219512</v>
      </c>
      <c r="R4" s="20">
        <f t="shared" ca="1" si="6"/>
        <v>0.12195121951219512</v>
      </c>
      <c r="S4" s="20">
        <f t="shared" ca="1" si="6"/>
        <v>1</v>
      </c>
    </row>
    <row r="5" spans="1:19" ht="72" x14ac:dyDescent="0.3">
      <c r="A5" s="3" t="s">
        <v>14</v>
      </c>
      <c r="B5" s="7">
        <v>32906</v>
      </c>
      <c r="C5" s="7">
        <v>43831</v>
      </c>
      <c r="D5" s="6" t="s">
        <v>2</v>
      </c>
      <c r="E5" s="8">
        <v>1250</v>
      </c>
      <c r="F5" s="2">
        <f t="shared" ca="1" si="0"/>
        <v>32</v>
      </c>
      <c r="G5" s="2">
        <f t="shared" ca="1" si="1"/>
        <v>2</v>
      </c>
      <c r="H5" s="13" t="str">
        <f t="shared" ca="1" si="2"/>
        <v>Non ha 10 anni lavorati</v>
      </c>
      <c r="I5" s="13">
        <f t="shared" si="3"/>
        <v>100</v>
      </c>
      <c r="J5" s="13">
        <f t="shared" ca="1" si="4"/>
        <v>0</v>
      </c>
      <c r="K5" s="13">
        <f t="shared" si="5"/>
        <v>0</v>
      </c>
      <c r="M5" s="28" t="s">
        <v>51</v>
      </c>
      <c r="N5" s="28" t="s">
        <v>52</v>
      </c>
      <c r="O5" s="28" t="s">
        <v>53</v>
      </c>
      <c r="P5" s="28" t="s">
        <v>54</v>
      </c>
      <c r="Q5" s="27" t="s">
        <v>50</v>
      </c>
    </row>
    <row r="6" spans="1:19" x14ac:dyDescent="0.3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2">
        <f t="shared" ca="1" si="0"/>
        <v>66</v>
      </c>
      <c r="G6" s="2">
        <f t="shared" ca="1" si="1"/>
        <v>35</v>
      </c>
      <c r="H6" s="13">
        <f t="shared" ca="1" si="2"/>
        <v>100</v>
      </c>
      <c r="I6" s="13">
        <f t="shared" si="3"/>
        <v>0</v>
      </c>
      <c r="J6" s="13">
        <f t="shared" ca="1" si="4"/>
        <v>0</v>
      </c>
      <c r="K6" s="13">
        <f t="shared" si="5"/>
        <v>100</v>
      </c>
      <c r="M6" s="2">
        <f>COUNTIF(D2:D29,"Produzione")</f>
        <v>18</v>
      </c>
      <c r="N6" s="2">
        <f>COUNTIF(D2:D29,"Amministrazione")</f>
        <v>5</v>
      </c>
      <c r="O6" s="2">
        <f>COUNTIF(D2:D29,"Commerciale")</f>
        <v>3</v>
      </c>
      <c r="P6" s="2">
        <f>COUNTIF(D2:D29,"Direzione")</f>
        <v>2</v>
      </c>
      <c r="Q6" s="2">
        <f>SUM(M6:P6)</f>
        <v>28</v>
      </c>
    </row>
    <row r="7" spans="1:19" x14ac:dyDescent="0.3">
      <c r="A7" s="3" t="s">
        <v>16</v>
      </c>
      <c r="B7" s="4">
        <v>31053</v>
      </c>
      <c r="C7" s="4">
        <v>40303</v>
      </c>
      <c r="D7" s="3" t="s">
        <v>2</v>
      </c>
      <c r="E7" s="5">
        <v>1623</v>
      </c>
      <c r="F7" s="2">
        <f t="shared" ca="1" si="0"/>
        <v>37</v>
      </c>
      <c r="G7" s="2">
        <f t="shared" ca="1" si="1"/>
        <v>12</v>
      </c>
      <c r="H7" s="13">
        <f t="shared" ca="1" si="2"/>
        <v>100</v>
      </c>
      <c r="I7" s="13">
        <f t="shared" si="3"/>
        <v>100</v>
      </c>
      <c r="J7" s="13">
        <f t="shared" ca="1" si="4"/>
        <v>100</v>
      </c>
      <c r="K7" s="13">
        <f t="shared" si="5"/>
        <v>0</v>
      </c>
      <c r="M7" s="20">
        <f>M6/$Q$6</f>
        <v>0.6428571428571429</v>
      </c>
      <c r="N7" s="20">
        <f t="shared" ref="N7:Q7" si="7">N6/$Q$6</f>
        <v>0.17857142857142858</v>
      </c>
      <c r="O7" s="20">
        <f t="shared" si="7"/>
        <v>0.10714285714285714</v>
      </c>
      <c r="P7" s="20">
        <f t="shared" si="7"/>
        <v>7.1428571428571425E-2</v>
      </c>
      <c r="Q7" s="20">
        <f t="shared" si="7"/>
        <v>1</v>
      </c>
    </row>
    <row r="8" spans="1:19" x14ac:dyDescent="0.3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2">
        <f t="shared" ca="1" si="0"/>
        <v>30</v>
      </c>
      <c r="G8" s="2">
        <f t="shared" ca="1" si="1"/>
        <v>11</v>
      </c>
      <c r="H8" s="13">
        <f t="shared" ca="1" si="2"/>
        <v>100</v>
      </c>
      <c r="I8" s="13">
        <f t="shared" si="3"/>
        <v>0</v>
      </c>
      <c r="J8" s="13">
        <f t="shared" ca="1" si="4"/>
        <v>0</v>
      </c>
      <c r="K8" s="13">
        <f t="shared" si="5"/>
        <v>100</v>
      </c>
    </row>
    <row r="9" spans="1:19" x14ac:dyDescent="0.3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2">
        <f t="shared" ca="1" si="0"/>
        <v>28</v>
      </c>
      <c r="G9" s="2">
        <f t="shared" ca="1" si="1"/>
        <v>5</v>
      </c>
      <c r="H9" s="13" t="str">
        <f t="shared" ca="1" si="2"/>
        <v>Non ha 10 anni lavorati</v>
      </c>
      <c r="I9" s="13">
        <f t="shared" si="3"/>
        <v>0</v>
      </c>
      <c r="J9" s="13">
        <f t="shared" ca="1" si="4"/>
        <v>0</v>
      </c>
      <c r="K9" s="13">
        <f t="shared" si="5"/>
        <v>0</v>
      </c>
    </row>
    <row r="10" spans="1:19" x14ac:dyDescent="0.3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2">
        <f t="shared" ca="1" si="0"/>
        <v>62</v>
      </c>
      <c r="G10" s="2">
        <f t="shared" ca="1" si="1"/>
        <v>26</v>
      </c>
      <c r="H10" s="13">
        <f t="shared" ca="1" si="2"/>
        <v>100</v>
      </c>
      <c r="I10" s="13">
        <f t="shared" si="3"/>
        <v>100</v>
      </c>
      <c r="J10" s="13">
        <f t="shared" ca="1" si="4"/>
        <v>100</v>
      </c>
      <c r="K10" s="13">
        <f t="shared" si="5"/>
        <v>0</v>
      </c>
    </row>
    <row r="11" spans="1:19" x14ac:dyDescent="0.3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2">
        <f t="shared" ca="1" si="0"/>
        <v>32</v>
      </c>
      <c r="G11" s="2">
        <f t="shared" ca="1" si="1"/>
        <v>9</v>
      </c>
      <c r="H11" s="13" t="str">
        <f t="shared" ca="1" si="2"/>
        <v>Non ha 10 anni lavorati</v>
      </c>
      <c r="I11" s="13">
        <f t="shared" si="3"/>
        <v>100</v>
      </c>
      <c r="J11" s="13">
        <f t="shared" ca="1" si="4"/>
        <v>0</v>
      </c>
      <c r="K11" s="13">
        <f t="shared" si="5"/>
        <v>0</v>
      </c>
    </row>
    <row r="12" spans="1:19" x14ac:dyDescent="0.3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2">
        <f t="shared" ca="1" si="0"/>
        <v>53</v>
      </c>
      <c r="G12" s="2">
        <f t="shared" ca="1" si="1"/>
        <v>32</v>
      </c>
      <c r="H12" s="13">
        <f t="shared" ca="1" si="2"/>
        <v>100</v>
      </c>
      <c r="I12" s="13">
        <f t="shared" si="3"/>
        <v>0</v>
      </c>
      <c r="J12" s="13">
        <f t="shared" ca="1" si="4"/>
        <v>0</v>
      </c>
      <c r="K12" s="13">
        <f t="shared" si="5"/>
        <v>100</v>
      </c>
    </row>
    <row r="13" spans="1:19" x14ac:dyDescent="0.3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2">
        <f t="shared" ca="1" si="0"/>
        <v>55</v>
      </c>
      <c r="G13" s="2">
        <f t="shared" ca="1" si="1"/>
        <v>23</v>
      </c>
      <c r="H13" s="13">
        <f t="shared" ca="1" si="2"/>
        <v>100</v>
      </c>
      <c r="I13" s="13">
        <f t="shared" si="3"/>
        <v>100</v>
      </c>
      <c r="J13" s="13">
        <f t="shared" ca="1" si="4"/>
        <v>100</v>
      </c>
      <c r="K13" s="13">
        <f t="shared" si="5"/>
        <v>0</v>
      </c>
    </row>
    <row r="14" spans="1:19" x14ac:dyDescent="0.3">
      <c r="A14" s="3" t="s">
        <v>23</v>
      </c>
      <c r="B14" s="7">
        <v>32894</v>
      </c>
      <c r="C14" s="7">
        <v>42856</v>
      </c>
      <c r="D14" s="6" t="s">
        <v>2</v>
      </c>
      <c r="E14" s="8">
        <v>1340</v>
      </c>
      <c r="F14" s="9">
        <f t="shared" ca="1" si="0"/>
        <v>32</v>
      </c>
      <c r="G14" s="9">
        <f t="shared" ca="1" si="1"/>
        <v>5</v>
      </c>
      <c r="H14" s="13" t="str">
        <f t="shared" ca="1" si="2"/>
        <v>Non ha 10 anni lavorati</v>
      </c>
      <c r="I14" s="13">
        <f t="shared" si="3"/>
        <v>100</v>
      </c>
      <c r="J14" s="13">
        <f t="shared" ca="1" si="4"/>
        <v>0</v>
      </c>
      <c r="K14" s="13">
        <f t="shared" si="5"/>
        <v>0</v>
      </c>
    </row>
    <row r="15" spans="1:19" x14ac:dyDescent="0.3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2">
        <f t="shared" ca="1" si="0"/>
        <v>45</v>
      </c>
      <c r="G15" s="2">
        <f t="shared" ca="1" si="1"/>
        <v>22</v>
      </c>
      <c r="H15" s="13">
        <f t="shared" ca="1" si="2"/>
        <v>100</v>
      </c>
      <c r="I15" s="13">
        <f t="shared" si="3"/>
        <v>0</v>
      </c>
      <c r="J15" s="13">
        <f t="shared" ca="1" si="4"/>
        <v>0</v>
      </c>
      <c r="K15" s="13">
        <f t="shared" si="5"/>
        <v>0</v>
      </c>
    </row>
    <row r="16" spans="1:19" x14ac:dyDescent="0.3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2">
        <f t="shared" ca="1" si="0"/>
        <v>27</v>
      </c>
      <c r="G16" s="2">
        <f t="shared" ca="1" si="1"/>
        <v>6</v>
      </c>
      <c r="H16" s="13" t="str">
        <f t="shared" ca="1" si="2"/>
        <v>Non ha 10 anni lavorati</v>
      </c>
      <c r="I16" s="13">
        <f t="shared" si="3"/>
        <v>100</v>
      </c>
      <c r="J16" s="13">
        <f t="shared" ca="1" si="4"/>
        <v>0</v>
      </c>
      <c r="K16" s="13">
        <f t="shared" si="5"/>
        <v>0</v>
      </c>
    </row>
    <row r="17" spans="1:11" x14ac:dyDescent="0.3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2">
        <f t="shared" ca="1" si="0"/>
        <v>35</v>
      </c>
      <c r="G17" s="2">
        <f t="shared" ca="1" si="1"/>
        <v>11</v>
      </c>
      <c r="H17" s="13">
        <f t="shared" ca="1" si="2"/>
        <v>100</v>
      </c>
      <c r="I17" s="13">
        <f t="shared" si="3"/>
        <v>0</v>
      </c>
      <c r="J17" s="13">
        <f t="shared" ca="1" si="4"/>
        <v>0</v>
      </c>
      <c r="K17" s="13">
        <f t="shared" si="5"/>
        <v>0</v>
      </c>
    </row>
    <row r="18" spans="1:11" x14ac:dyDescent="0.3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2">
        <f t="shared" ca="1" si="0"/>
        <v>43</v>
      </c>
      <c r="G18" s="2">
        <f t="shared" ca="1" si="1"/>
        <v>20</v>
      </c>
      <c r="H18" s="13">
        <f t="shared" ca="1" si="2"/>
        <v>100</v>
      </c>
      <c r="I18" s="13">
        <f t="shared" si="3"/>
        <v>100</v>
      </c>
      <c r="J18" s="13">
        <f t="shared" ca="1" si="4"/>
        <v>100</v>
      </c>
      <c r="K18" s="13">
        <f t="shared" si="5"/>
        <v>0</v>
      </c>
    </row>
    <row r="19" spans="1:11" x14ac:dyDescent="0.3">
      <c r="A19" s="3" t="s">
        <v>28</v>
      </c>
      <c r="B19" s="7">
        <v>34431</v>
      </c>
      <c r="C19" s="7">
        <v>43831</v>
      </c>
      <c r="D19" s="6" t="s">
        <v>2</v>
      </c>
      <c r="E19" s="8">
        <v>1250</v>
      </c>
      <c r="F19" s="9">
        <f t="shared" ca="1" si="0"/>
        <v>28</v>
      </c>
      <c r="G19" s="2">
        <f t="shared" ca="1" si="1"/>
        <v>2</v>
      </c>
      <c r="H19" s="13" t="str">
        <f t="shared" ca="1" si="2"/>
        <v>Non ha 10 anni lavorati</v>
      </c>
      <c r="I19" s="13">
        <f t="shared" si="3"/>
        <v>100</v>
      </c>
      <c r="J19" s="13">
        <f t="shared" ca="1" si="4"/>
        <v>0</v>
      </c>
      <c r="K19" s="13">
        <f t="shared" si="5"/>
        <v>0</v>
      </c>
    </row>
    <row r="20" spans="1:11" x14ac:dyDescent="0.3">
      <c r="A20" s="3" t="s">
        <v>29</v>
      </c>
      <c r="B20" s="7">
        <v>33654</v>
      </c>
      <c r="C20" s="7">
        <v>42826</v>
      </c>
      <c r="D20" s="6" t="s">
        <v>2</v>
      </c>
      <c r="E20" s="8">
        <v>1370</v>
      </c>
      <c r="F20" s="2">
        <f t="shared" ca="1" si="0"/>
        <v>30</v>
      </c>
      <c r="G20" s="2">
        <f t="shared" ca="1" si="1"/>
        <v>5</v>
      </c>
      <c r="H20" s="13" t="str">
        <f t="shared" ca="1" si="2"/>
        <v>Non ha 10 anni lavorati</v>
      </c>
      <c r="I20" s="13">
        <f t="shared" si="3"/>
        <v>100</v>
      </c>
      <c r="J20" s="13">
        <f t="shared" ca="1" si="4"/>
        <v>0</v>
      </c>
      <c r="K20" s="13">
        <f t="shared" si="5"/>
        <v>0</v>
      </c>
    </row>
    <row r="21" spans="1:11" x14ac:dyDescent="0.3">
      <c r="A21" s="3" t="s">
        <v>30</v>
      </c>
      <c r="B21" s="7">
        <v>32996</v>
      </c>
      <c r="C21" s="7">
        <v>43252</v>
      </c>
      <c r="D21" s="6" t="s">
        <v>2</v>
      </c>
      <c r="E21" s="8">
        <v>1310</v>
      </c>
      <c r="F21" s="9">
        <f t="shared" ca="1" si="0"/>
        <v>32</v>
      </c>
      <c r="G21" s="9">
        <f t="shared" ca="1" si="1"/>
        <v>4</v>
      </c>
      <c r="H21" s="13" t="str">
        <f t="shared" ca="1" si="2"/>
        <v>Non ha 10 anni lavorati</v>
      </c>
      <c r="I21" s="13">
        <f t="shared" si="3"/>
        <v>100</v>
      </c>
      <c r="J21" s="13">
        <f t="shared" ca="1" si="4"/>
        <v>0</v>
      </c>
      <c r="K21" s="13">
        <f t="shared" si="5"/>
        <v>0</v>
      </c>
    </row>
    <row r="22" spans="1:11" x14ac:dyDescent="0.3">
      <c r="A22" s="3" t="s">
        <v>31</v>
      </c>
      <c r="B22" s="7">
        <v>36540</v>
      </c>
      <c r="C22" s="7">
        <v>44086</v>
      </c>
      <c r="D22" s="6" t="s">
        <v>2</v>
      </c>
      <c r="E22" s="8">
        <v>1230</v>
      </c>
      <c r="F22" s="2">
        <f t="shared" ca="1" si="0"/>
        <v>22</v>
      </c>
      <c r="G22" s="2">
        <f t="shared" ca="1" si="1"/>
        <v>2</v>
      </c>
      <c r="H22" s="13" t="str">
        <f t="shared" ca="1" si="2"/>
        <v>Non ha 10 anni lavorati</v>
      </c>
      <c r="I22" s="13">
        <f t="shared" si="3"/>
        <v>100</v>
      </c>
      <c r="J22" s="13">
        <f t="shared" ca="1" si="4"/>
        <v>0</v>
      </c>
      <c r="K22" s="13">
        <f t="shared" si="5"/>
        <v>0</v>
      </c>
    </row>
    <row r="23" spans="1:11" x14ac:dyDescent="0.3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2">
        <f t="shared" ca="1" si="0"/>
        <v>39</v>
      </c>
      <c r="G23" s="2">
        <f t="shared" ca="1" si="1"/>
        <v>14</v>
      </c>
      <c r="H23" s="13">
        <f t="shared" ca="1" si="2"/>
        <v>100</v>
      </c>
      <c r="I23" s="13">
        <f t="shared" si="3"/>
        <v>0</v>
      </c>
      <c r="J23" s="13">
        <f t="shared" ca="1" si="4"/>
        <v>0</v>
      </c>
      <c r="K23" s="13">
        <f t="shared" si="5"/>
        <v>100</v>
      </c>
    </row>
    <row r="24" spans="1:11" x14ac:dyDescent="0.3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2">
        <f t="shared" ca="1" si="0"/>
        <v>38</v>
      </c>
      <c r="G24" s="2">
        <f t="shared" ca="1" si="1"/>
        <v>15</v>
      </c>
      <c r="H24" s="13">
        <f t="shared" ca="1" si="2"/>
        <v>100</v>
      </c>
      <c r="I24" s="13">
        <f t="shared" si="3"/>
        <v>0</v>
      </c>
      <c r="J24" s="13">
        <f t="shared" ca="1" si="4"/>
        <v>0</v>
      </c>
      <c r="K24" s="13">
        <f t="shared" si="5"/>
        <v>100</v>
      </c>
    </row>
    <row r="25" spans="1:11" x14ac:dyDescent="0.3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2">
        <f t="shared" ca="1" si="0"/>
        <v>28</v>
      </c>
      <c r="G25" s="2">
        <f t="shared" ca="1" si="1"/>
        <v>5</v>
      </c>
      <c r="H25" s="13" t="str">
        <f t="shared" ca="1" si="2"/>
        <v>Non ha 10 anni lavorati</v>
      </c>
      <c r="I25" s="13">
        <f t="shared" si="3"/>
        <v>0</v>
      </c>
      <c r="J25" s="13">
        <f t="shared" ca="1" si="4"/>
        <v>0</v>
      </c>
      <c r="K25" s="13">
        <f t="shared" si="5"/>
        <v>0</v>
      </c>
    </row>
    <row r="26" spans="1:11" x14ac:dyDescent="0.3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2">
        <f t="shared" ca="1" si="0"/>
        <v>36</v>
      </c>
      <c r="G26" s="2">
        <f t="shared" ca="1" si="1"/>
        <v>9</v>
      </c>
      <c r="H26" s="13" t="str">
        <f t="shared" ca="1" si="2"/>
        <v>Non ha 10 anni lavorati</v>
      </c>
      <c r="I26" s="13">
        <f t="shared" si="3"/>
        <v>100</v>
      </c>
      <c r="J26" s="13">
        <f t="shared" ca="1" si="4"/>
        <v>0</v>
      </c>
      <c r="K26" s="13">
        <f t="shared" si="5"/>
        <v>0</v>
      </c>
    </row>
    <row r="27" spans="1:11" x14ac:dyDescent="0.3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2">
        <f t="shared" ca="1" si="0"/>
        <v>29</v>
      </c>
      <c r="G27" s="2">
        <f t="shared" ca="1" si="1"/>
        <v>8</v>
      </c>
      <c r="H27" s="13" t="str">
        <f t="shared" ca="1" si="2"/>
        <v>Non ha 10 anni lavorati</v>
      </c>
      <c r="I27" s="13">
        <f t="shared" si="3"/>
        <v>100</v>
      </c>
      <c r="J27" s="13">
        <f t="shared" ca="1" si="4"/>
        <v>0</v>
      </c>
      <c r="K27" s="13">
        <f t="shared" si="5"/>
        <v>0</v>
      </c>
    </row>
    <row r="28" spans="1:11" x14ac:dyDescent="0.3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2">
        <f t="shared" ca="1" si="0"/>
        <v>34</v>
      </c>
      <c r="G28" s="2">
        <f t="shared" ca="1" si="1"/>
        <v>11</v>
      </c>
      <c r="H28" s="13">
        <f t="shared" ca="1" si="2"/>
        <v>100</v>
      </c>
      <c r="I28" s="13">
        <f t="shared" si="3"/>
        <v>100</v>
      </c>
      <c r="J28" s="13">
        <f t="shared" ca="1" si="4"/>
        <v>100</v>
      </c>
      <c r="K28" s="13">
        <f t="shared" si="5"/>
        <v>0</v>
      </c>
    </row>
    <row r="29" spans="1:11" x14ac:dyDescent="0.3">
      <c r="A29" s="3" t="s">
        <v>38</v>
      </c>
      <c r="B29" s="7">
        <v>34935</v>
      </c>
      <c r="C29" s="7">
        <v>43132</v>
      </c>
      <c r="D29" s="6" t="s">
        <v>2</v>
      </c>
      <c r="E29" s="8">
        <v>1270</v>
      </c>
      <c r="F29" s="9">
        <f t="shared" ca="1" si="0"/>
        <v>27</v>
      </c>
      <c r="G29" s="9">
        <f t="shared" ca="1" si="1"/>
        <v>4</v>
      </c>
      <c r="H29" s="13" t="str">
        <f t="shared" ca="1" si="2"/>
        <v>Non ha 10 anni lavorati</v>
      </c>
      <c r="I29" s="13">
        <f t="shared" si="3"/>
        <v>100</v>
      </c>
      <c r="J29" s="13">
        <f t="shared" ca="1" si="4"/>
        <v>0</v>
      </c>
      <c r="K29" s="13">
        <f t="shared" si="5"/>
        <v>0</v>
      </c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A823-28BD-426A-95B3-11A1EB92C247}">
  <sheetPr>
    <tabColor rgb="FFFFC000"/>
  </sheetPr>
  <dimension ref="A1:I29"/>
  <sheetViews>
    <sheetView topLeftCell="B1" zoomScale="120" zoomScaleNormal="120" workbookViewId="0">
      <pane ySplit="1" topLeftCell="A2" activePane="bottomLeft" state="frozen"/>
      <selection pane="bottomLeft" activeCell="I2" sqref="I2"/>
    </sheetView>
  </sheetViews>
  <sheetFormatPr defaultColWidth="9.109375" defaultRowHeight="14.4" x14ac:dyDescent="0.3"/>
  <cols>
    <col min="1" max="1" width="13.77734375" bestFit="1" customWidth="1"/>
    <col min="2" max="2" width="14.21875" bestFit="1" customWidth="1"/>
    <col min="3" max="3" width="17.6640625" bestFit="1" customWidth="1"/>
    <col min="4" max="4" width="15.33203125" bestFit="1" customWidth="1"/>
    <col min="5" max="5" width="13.44140625" bestFit="1" customWidth="1"/>
    <col min="6" max="6" width="8.109375" bestFit="1" customWidth="1"/>
    <col min="7" max="7" width="14.88671875" bestFit="1" customWidth="1"/>
    <col min="8" max="8" width="14.6640625" bestFit="1" customWidth="1"/>
    <col min="9" max="9" width="16" bestFit="1" customWidth="1"/>
  </cols>
  <sheetData>
    <row r="1" spans="1:9" x14ac:dyDescent="0.3">
      <c r="A1" s="15" t="s">
        <v>3</v>
      </c>
      <c r="B1" s="15" t="s">
        <v>9</v>
      </c>
      <c r="C1" s="15" t="s">
        <v>8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39</v>
      </c>
      <c r="I1" s="15" t="s">
        <v>40</v>
      </c>
    </row>
    <row r="2" spans="1:9" x14ac:dyDescent="0.3">
      <c r="A2" s="10" t="s">
        <v>11</v>
      </c>
      <c r="B2" s="11">
        <v>31171</v>
      </c>
      <c r="C2" s="11">
        <v>41796</v>
      </c>
      <c r="D2" s="10" t="s">
        <v>2</v>
      </c>
      <c r="E2" s="12">
        <v>1676</v>
      </c>
      <c r="F2" s="16">
        <f t="shared" ref="F2:G29" ca="1" si="0">DATEDIF(B2,TODAY(),"y")</f>
        <v>37</v>
      </c>
      <c r="G2" s="16">
        <f t="shared" ca="1" si="0"/>
        <v>8</v>
      </c>
      <c r="H2" s="16">
        <f ca="1">IF(G2&gt;=20,200,IF(G2&gt;=10,100,0))</f>
        <v>0</v>
      </c>
      <c r="I2" s="16">
        <f>IF(D2="Produzione",50,IF(D2="Amministrazione",70,90))</f>
        <v>50</v>
      </c>
    </row>
    <row r="3" spans="1:9" x14ac:dyDescent="0.3">
      <c r="A3" s="3" t="s">
        <v>12</v>
      </c>
      <c r="B3" s="17">
        <v>35776</v>
      </c>
      <c r="C3" s="17">
        <v>43466</v>
      </c>
      <c r="D3" s="3" t="s">
        <v>2</v>
      </c>
      <c r="E3" s="8">
        <v>1252</v>
      </c>
      <c r="F3" s="18">
        <f t="shared" ca="1" si="0"/>
        <v>24</v>
      </c>
      <c r="G3" s="18">
        <f t="shared" ca="1" si="0"/>
        <v>3</v>
      </c>
      <c r="H3" s="16">
        <f t="shared" ref="H3:H29" ca="1" si="1">IF(G3&gt;=20,200,IF(G3&gt;=10,100,0))</f>
        <v>0</v>
      </c>
      <c r="I3" s="16">
        <f t="shared" ref="I3:I29" si="2">IF(D3="Produzione",50,IF(D3="Amministrazione",70,90))</f>
        <v>50</v>
      </c>
    </row>
    <row r="4" spans="1:9" x14ac:dyDescent="0.3">
      <c r="A4" s="3" t="s">
        <v>13</v>
      </c>
      <c r="B4" s="4">
        <v>30674</v>
      </c>
      <c r="C4" s="4">
        <v>39453</v>
      </c>
      <c r="D4" s="3" t="s">
        <v>0</v>
      </c>
      <c r="E4" s="5">
        <v>1650</v>
      </c>
      <c r="F4" s="18">
        <f t="shared" ca="1" si="0"/>
        <v>38</v>
      </c>
      <c r="G4" s="18">
        <f t="shared" ca="1" si="0"/>
        <v>14</v>
      </c>
      <c r="H4" s="16">
        <f t="shared" ca="1" si="1"/>
        <v>100</v>
      </c>
      <c r="I4" s="16">
        <f t="shared" si="2"/>
        <v>70</v>
      </c>
    </row>
    <row r="5" spans="1:9" x14ac:dyDescent="0.3">
      <c r="A5" s="3" t="s">
        <v>14</v>
      </c>
      <c r="B5" s="17">
        <v>32906</v>
      </c>
      <c r="C5" s="17">
        <v>43831</v>
      </c>
      <c r="D5" s="3" t="s">
        <v>2</v>
      </c>
      <c r="E5" s="8">
        <v>1250</v>
      </c>
      <c r="F5" s="18">
        <f t="shared" ca="1" si="0"/>
        <v>32</v>
      </c>
      <c r="G5" s="18">
        <f t="shared" ca="1" si="0"/>
        <v>2</v>
      </c>
      <c r="H5" s="16">
        <f t="shared" ca="1" si="1"/>
        <v>0</v>
      </c>
      <c r="I5" s="16">
        <f t="shared" si="2"/>
        <v>50</v>
      </c>
    </row>
    <row r="6" spans="1:9" x14ac:dyDescent="0.3">
      <c r="A6" s="3" t="s">
        <v>15</v>
      </c>
      <c r="B6" s="4">
        <v>20611</v>
      </c>
      <c r="C6" s="4">
        <v>31872</v>
      </c>
      <c r="D6" s="3" t="s">
        <v>1</v>
      </c>
      <c r="E6" s="5">
        <v>3680</v>
      </c>
      <c r="F6" s="18">
        <f t="shared" ca="1" si="0"/>
        <v>66</v>
      </c>
      <c r="G6" s="18">
        <f t="shared" ca="1" si="0"/>
        <v>35</v>
      </c>
      <c r="H6" s="16">
        <f t="shared" ca="1" si="1"/>
        <v>200</v>
      </c>
      <c r="I6" s="16">
        <f t="shared" si="2"/>
        <v>90</v>
      </c>
    </row>
    <row r="7" spans="1:9" x14ac:dyDescent="0.3">
      <c r="A7" s="3" t="s">
        <v>16</v>
      </c>
      <c r="B7" s="4">
        <v>31053</v>
      </c>
      <c r="C7" s="4">
        <v>40303</v>
      </c>
      <c r="D7" s="3" t="s">
        <v>2</v>
      </c>
      <c r="E7" s="5">
        <v>1623</v>
      </c>
      <c r="F7" s="18">
        <f t="shared" ca="1" si="0"/>
        <v>37</v>
      </c>
      <c r="G7" s="18">
        <f t="shared" ca="1" si="0"/>
        <v>12</v>
      </c>
      <c r="H7" s="16">
        <f t="shared" ca="1" si="1"/>
        <v>100</v>
      </c>
      <c r="I7" s="16">
        <f t="shared" si="2"/>
        <v>50</v>
      </c>
    </row>
    <row r="8" spans="1:9" x14ac:dyDescent="0.3">
      <c r="A8" s="3" t="s">
        <v>17</v>
      </c>
      <c r="B8" s="4">
        <v>33657</v>
      </c>
      <c r="C8" s="4">
        <v>40548</v>
      </c>
      <c r="D8" s="3" t="s">
        <v>10</v>
      </c>
      <c r="E8" s="5">
        <v>2584</v>
      </c>
      <c r="F8" s="18">
        <f t="shared" ca="1" si="0"/>
        <v>30</v>
      </c>
      <c r="G8" s="18">
        <f t="shared" ca="1" si="0"/>
        <v>11</v>
      </c>
      <c r="H8" s="16">
        <f t="shared" ca="1" si="1"/>
        <v>100</v>
      </c>
      <c r="I8" s="16">
        <f t="shared" si="2"/>
        <v>90</v>
      </c>
    </row>
    <row r="9" spans="1:9" x14ac:dyDescent="0.3">
      <c r="A9" s="3" t="s">
        <v>18</v>
      </c>
      <c r="B9" s="4">
        <v>34399</v>
      </c>
      <c r="C9" s="4">
        <v>43022</v>
      </c>
      <c r="D9" s="3" t="s">
        <v>0</v>
      </c>
      <c r="E9" s="5">
        <v>1280</v>
      </c>
      <c r="F9" s="18">
        <f t="shared" ca="1" si="0"/>
        <v>28</v>
      </c>
      <c r="G9" s="18">
        <f t="shared" ca="1" si="0"/>
        <v>5</v>
      </c>
      <c r="H9" s="16">
        <f t="shared" ca="1" si="1"/>
        <v>0</v>
      </c>
      <c r="I9" s="16">
        <f t="shared" si="2"/>
        <v>70</v>
      </c>
    </row>
    <row r="10" spans="1:9" x14ac:dyDescent="0.3">
      <c r="A10" s="3" t="s">
        <v>19</v>
      </c>
      <c r="B10" s="4">
        <v>22207</v>
      </c>
      <c r="C10" s="4">
        <v>35313</v>
      </c>
      <c r="D10" s="3" t="s">
        <v>2</v>
      </c>
      <c r="E10" s="5">
        <v>1750</v>
      </c>
      <c r="F10" s="18">
        <f t="shared" ca="1" si="0"/>
        <v>62</v>
      </c>
      <c r="G10" s="18">
        <f t="shared" ca="1" si="0"/>
        <v>26</v>
      </c>
      <c r="H10" s="16">
        <f t="shared" ca="1" si="1"/>
        <v>200</v>
      </c>
      <c r="I10" s="16">
        <f t="shared" si="2"/>
        <v>50</v>
      </c>
    </row>
    <row r="11" spans="1:9" x14ac:dyDescent="0.3">
      <c r="A11" s="3" t="s">
        <v>20</v>
      </c>
      <c r="B11" s="4">
        <v>32868</v>
      </c>
      <c r="C11" s="4">
        <v>41279</v>
      </c>
      <c r="D11" s="3" t="s">
        <v>2</v>
      </c>
      <c r="E11" s="5">
        <v>1476</v>
      </c>
      <c r="F11" s="18">
        <f t="shared" ca="1" si="0"/>
        <v>32</v>
      </c>
      <c r="G11" s="18">
        <f t="shared" ca="1" si="0"/>
        <v>9</v>
      </c>
      <c r="H11" s="16">
        <f t="shared" ca="1" si="1"/>
        <v>0</v>
      </c>
      <c r="I11" s="16">
        <f t="shared" si="2"/>
        <v>50</v>
      </c>
    </row>
    <row r="12" spans="1:9" x14ac:dyDescent="0.3">
      <c r="A12" s="3" t="s">
        <v>21</v>
      </c>
      <c r="B12" s="4">
        <v>25264</v>
      </c>
      <c r="C12" s="4">
        <v>32999</v>
      </c>
      <c r="D12" s="3" t="s">
        <v>1</v>
      </c>
      <c r="E12" s="5">
        <v>3277</v>
      </c>
      <c r="F12" s="18">
        <f t="shared" ca="1" si="0"/>
        <v>53</v>
      </c>
      <c r="G12" s="18">
        <f t="shared" ca="1" si="0"/>
        <v>32</v>
      </c>
      <c r="H12" s="16">
        <f t="shared" ca="1" si="1"/>
        <v>200</v>
      </c>
      <c r="I12" s="16">
        <f t="shared" si="2"/>
        <v>90</v>
      </c>
    </row>
    <row r="13" spans="1:9" x14ac:dyDescent="0.3">
      <c r="A13" s="3" t="s">
        <v>22</v>
      </c>
      <c r="B13" s="4">
        <v>24583</v>
      </c>
      <c r="C13" s="4">
        <v>36165</v>
      </c>
      <c r="D13" s="3" t="s">
        <v>2</v>
      </c>
      <c r="E13" s="5">
        <v>1670</v>
      </c>
      <c r="F13" s="18">
        <f t="shared" ca="1" si="0"/>
        <v>55</v>
      </c>
      <c r="G13" s="18">
        <f t="shared" ca="1" si="0"/>
        <v>23</v>
      </c>
      <c r="H13" s="16">
        <f t="shared" ca="1" si="1"/>
        <v>200</v>
      </c>
      <c r="I13" s="16">
        <f t="shared" si="2"/>
        <v>50</v>
      </c>
    </row>
    <row r="14" spans="1:9" x14ac:dyDescent="0.3">
      <c r="A14" s="3" t="s">
        <v>23</v>
      </c>
      <c r="B14" s="17">
        <v>32894</v>
      </c>
      <c r="C14" s="17">
        <v>42856</v>
      </c>
      <c r="D14" s="3" t="s">
        <v>2</v>
      </c>
      <c r="E14" s="8">
        <v>1340</v>
      </c>
      <c r="F14" s="18">
        <f t="shared" ca="1" si="0"/>
        <v>32</v>
      </c>
      <c r="G14" s="18">
        <f t="shared" ca="1" si="0"/>
        <v>5</v>
      </c>
      <c r="H14" s="16">
        <f t="shared" ca="1" si="1"/>
        <v>0</v>
      </c>
      <c r="I14" s="16">
        <f t="shared" si="2"/>
        <v>50</v>
      </c>
    </row>
    <row r="15" spans="1:9" x14ac:dyDescent="0.3">
      <c r="A15" s="3" t="s">
        <v>24</v>
      </c>
      <c r="B15" s="4">
        <v>28089</v>
      </c>
      <c r="C15" s="4">
        <v>36531</v>
      </c>
      <c r="D15" s="3" t="s">
        <v>0</v>
      </c>
      <c r="E15" s="5">
        <v>1599</v>
      </c>
      <c r="F15" s="18">
        <f t="shared" ca="1" si="0"/>
        <v>45</v>
      </c>
      <c r="G15" s="18">
        <f t="shared" ca="1" si="0"/>
        <v>22</v>
      </c>
      <c r="H15" s="16">
        <f t="shared" ca="1" si="1"/>
        <v>200</v>
      </c>
      <c r="I15" s="16">
        <f t="shared" si="2"/>
        <v>70</v>
      </c>
    </row>
    <row r="16" spans="1:9" x14ac:dyDescent="0.3">
      <c r="A16" s="3" t="s">
        <v>25</v>
      </c>
      <c r="B16" s="4">
        <v>34930</v>
      </c>
      <c r="C16" s="4">
        <v>42374</v>
      </c>
      <c r="D16" s="3" t="s">
        <v>2</v>
      </c>
      <c r="E16" s="5">
        <v>1414</v>
      </c>
      <c r="F16" s="18">
        <f t="shared" ca="1" si="0"/>
        <v>27</v>
      </c>
      <c r="G16" s="18">
        <f t="shared" ca="1" si="0"/>
        <v>6</v>
      </c>
      <c r="H16" s="16">
        <f t="shared" ca="1" si="1"/>
        <v>0</v>
      </c>
      <c r="I16" s="16">
        <f t="shared" si="2"/>
        <v>50</v>
      </c>
    </row>
    <row r="17" spans="1:9" x14ac:dyDescent="0.3">
      <c r="A17" s="3" t="s">
        <v>26</v>
      </c>
      <c r="B17" s="4">
        <v>31736</v>
      </c>
      <c r="C17" s="4">
        <v>40548</v>
      </c>
      <c r="D17" s="3" t="s">
        <v>0</v>
      </c>
      <c r="E17" s="5">
        <v>1537</v>
      </c>
      <c r="F17" s="18">
        <f t="shared" ca="1" si="0"/>
        <v>35</v>
      </c>
      <c r="G17" s="18">
        <f t="shared" ca="1" si="0"/>
        <v>11</v>
      </c>
      <c r="H17" s="16">
        <f t="shared" ca="1" si="1"/>
        <v>100</v>
      </c>
      <c r="I17" s="16">
        <f t="shared" si="2"/>
        <v>70</v>
      </c>
    </row>
    <row r="18" spans="1:9" x14ac:dyDescent="0.3">
      <c r="A18" s="3" t="s">
        <v>27</v>
      </c>
      <c r="B18" s="4">
        <v>29106</v>
      </c>
      <c r="C18" s="4">
        <v>37261</v>
      </c>
      <c r="D18" s="3" t="s">
        <v>2</v>
      </c>
      <c r="E18" s="5">
        <v>2152</v>
      </c>
      <c r="F18" s="18">
        <f t="shared" ca="1" si="0"/>
        <v>43</v>
      </c>
      <c r="G18" s="18">
        <f t="shared" ca="1" si="0"/>
        <v>20</v>
      </c>
      <c r="H18" s="16">
        <f t="shared" ca="1" si="1"/>
        <v>200</v>
      </c>
      <c r="I18" s="16">
        <f t="shared" si="2"/>
        <v>50</v>
      </c>
    </row>
    <row r="19" spans="1:9" x14ac:dyDescent="0.3">
      <c r="A19" s="3" t="s">
        <v>28</v>
      </c>
      <c r="B19" s="17">
        <v>34431</v>
      </c>
      <c r="C19" s="17">
        <v>43831</v>
      </c>
      <c r="D19" s="3" t="s">
        <v>2</v>
      </c>
      <c r="E19" s="8">
        <v>1250</v>
      </c>
      <c r="F19" s="18">
        <f t="shared" ca="1" si="0"/>
        <v>28</v>
      </c>
      <c r="G19" s="18">
        <f t="shared" ca="1" si="0"/>
        <v>2</v>
      </c>
      <c r="H19" s="16">
        <f t="shared" ca="1" si="1"/>
        <v>0</v>
      </c>
      <c r="I19" s="16">
        <f t="shared" si="2"/>
        <v>50</v>
      </c>
    </row>
    <row r="20" spans="1:9" x14ac:dyDescent="0.3">
      <c r="A20" s="3" t="s">
        <v>29</v>
      </c>
      <c r="B20" s="17">
        <v>33654</v>
      </c>
      <c r="C20" s="17">
        <v>42826</v>
      </c>
      <c r="D20" s="3" t="s">
        <v>2</v>
      </c>
      <c r="E20" s="8">
        <v>1370</v>
      </c>
      <c r="F20" s="18">
        <f t="shared" ca="1" si="0"/>
        <v>30</v>
      </c>
      <c r="G20" s="18">
        <f t="shared" ca="1" si="0"/>
        <v>5</v>
      </c>
      <c r="H20" s="16">
        <f t="shared" ca="1" si="1"/>
        <v>0</v>
      </c>
      <c r="I20" s="16">
        <f t="shared" si="2"/>
        <v>50</v>
      </c>
    </row>
    <row r="21" spans="1:9" x14ac:dyDescent="0.3">
      <c r="A21" s="3" t="s">
        <v>30</v>
      </c>
      <c r="B21" s="17">
        <v>32996</v>
      </c>
      <c r="C21" s="17">
        <v>43252</v>
      </c>
      <c r="D21" s="3" t="s">
        <v>2</v>
      </c>
      <c r="E21" s="8">
        <v>1310</v>
      </c>
      <c r="F21" s="18">
        <f t="shared" ca="1" si="0"/>
        <v>32</v>
      </c>
      <c r="G21" s="18">
        <f t="shared" ca="1" si="0"/>
        <v>4</v>
      </c>
      <c r="H21" s="16">
        <f t="shared" ca="1" si="1"/>
        <v>0</v>
      </c>
      <c r="I21" s="16">
        <f t="shared" si="2"/>
        <v>50</v>
      </c>
    </row>
    <row r="22" spans="1:9" x14ac:dyDescent="0.3">
      <c r="A22" s="3" t="s">
        <v>31</v>
      </c>
      <c r="B22" s="17">
        <v>36540</v>
      </c>
      <c r="C22" s="17">
        <v>44086</v>
      </c>
      <c r="D22" s="3" t="s">
        <v>2</v>
      </c>
      <c r="E22" s="8">
        <v>1230</v>
      </c>
      <c r="F22" s="18">
        <f t="shared" ca="1" si="0"/>
        <v>22</v>
      </c>
      <c r="G22" s="18">
        <f t="shared" ca="1" si="0"/>
        <v>2</v>
      </c>
      <c r="H22" s="16">
        <f t="shared" ca="1" si="1"/>
        <v>0</v>
      </c>
      <c r="I22" s="16">
        <f t="shared" si="2"/>
        <v>50</v>
      </c>
    </row>
    <row r="23" spans="1:9" x14ac:dyDescent="0.3">
      <c r="A23" s="3" t="s">
        <v>32</v>
      </c>
      <c r="B23" s="4">
        <v>30415</v>
      </c>
      <c r="C23" s="4">
        <v>39453</v>
      </c>
      <c r="D23" s="3" t="s">
        <v>10</v>
      </c>
      <c r="E23" s="5">
        <v>2768</v>
      </c>
      <c r="F23" s="18">
        <f t="shared" ca="1" si="0"/>
        <v>39</v>
      </c>
      <c r="G23" s="18">
        <f t="shared" ca="1" si="0"/>
        <v>14</v>
      </c>
      <c r="H23" s="16">
        <f t="shared" ca="1" si="1"/>
        <v>100</v>
      </c>
      <c r="I23" s="16">
        <f t="shared" si="2"/>
        <v>90</v>
      </c>
    </row>
    <row r="24" spans="1:9" x14ac:dyDescent="0.3">
      <c r="A24" s="3" t="s">
        <v>33</v>
      </c>
      <c r="B24" s="4">
        <v>30862</v>
      </c>
      <c r="C24" s="4">
        <v>39087</v>
      </c>
      <c r="D24" s="3" t="s">
        <v>10</v>
      </c>
      <c r="E24" s="5">
        <v>2275</v>
      </c>
      <c r="F24" s="18">
        <f t="shared" ca="1" si="0"/>
        <v>38</v>
      </c>
      <c r="G24" s="18">
        <f t="shared" ca="1" si="0"/>
        <v>15</v>
      </c>
      <c r="H24" s="16">
        <f t="shared" ca="1" si="1"/>
        <v>100</v>
      </c>
      <c r="I24" s="16">
        <f t="shared" si="2"/>
        <v>90</v>
      </c>
    </row>
    <row r="25" spans="1:9" x14ac:dyDescent="0.3">
      <c r="A25" s="3" t="s">
        <v>34</v>
      </c>
      <c r="B25" s="4">
        <v>34362</v>
      </c>
      <c r="C25" s="4">
        <v>42740</v>
      </c>
      <c r="D25" s="3" t="s">
        <v>0</v>
      </c>
      <c r="E25" s="5">
        <v>1365</v>
      </c>
      <c r="F25" s="18">
        <f t="shared" ca="1" si="0"/>
        <v>28</v>
      </c>
      <c r="G25" s="18">
        <f t="shared" ca="1" si="0"/>
        <v>5</v>
      </c>
      <c r="H25" s="16">
        <f t="shared" ca="1" si="1"/>
        <v>0</v>
      </c>
      <c r="I25" s="16">
        <f t="shared" si="2"/>
        <v>70</v>
      </c>
    </row>
    <row r="26" spans="1:9" x14ac:dyDescent="0.3">
      <c r="A26" s="3" t="s">
        <v>35</v>
      </c>
      <c r="B26" s="4">
        <v>31418</v>
      </c>
      <c r="C26" s="4">
        <v>41279</v>
      </c>
      <c r="D26" s="3" t="s">
        <v>2</v>
      </c>
      <c r="E26" s="5">
        <v>1414</v>
      </c>
      <c r="F26" s="18">
        <f t="shared" ca="1" si="0"/>
        <v>36</v>
      </c>
      <c r="G26" s="18">
        <f t="shared" ca="1" si="0"/>
        <v>9</v>
      </c>
      <c r="H26" s="16">
        <f t="shared" ca="1" si="1"/>
        <v>0</v>
      </c>
      <c r="I26" s="16">
        <f t="shared" si="2"/>
        <v>50</v>
      </c>
    </row>
    <row r="27" spans="1:9" x14ac:dyDescent="0.3">
      <c r="A27" s="3" t="s">
        <v>36</v>
      </c>
      <c r="B27" s="4">
        <v>34033</v>
      </c>
      <c r="C27" s="4">
        <v>41795</v>
      </c>
      <c r="D27" s="3" t="s">
        <v>2</v>
      </c>
      <c r="E27" s="5">
        <v>1414</v>
      </c>
      <c r="F27" s="18">
        <f t="shared" ca="1" si="0"/>
        <v>29</v>
      </c>
      <c r="G27" s="18">
        <f t="shared" ca="1" si="0"/>
        <v>8</v>
      </c>
      <c r="H27" s="16">
        <f t="shared" ca="1" si="1"/>
        <v>0</v>
      </c>
      <c r="I27" s="16">
        <f t="shared" si="2"/>
        <v>50</v>
      </c>
    </row>
    <row r="28" spans="1:9" x14ac:dyDescent="0.3">
      <c r="A28" s="3" t="s">
        <v>37</v>
      </c>
      <c r="B28" s="4">
        <v>32359</v>
      </c>
      <c r="C28" s="4">
        <v>40792</v>
      </c>
      <c r="D28" s="3" t="s">
        <v>2</v>
      </c>
      <c r="E28" s="5">
        <v>1476</v>
      </c>
      <c r="F28" s="18">
        <f t="shared" ca="1" si="0"/>
        <v>34</v>
      </c>
      <c r="G28" s="18">
        <f t="shared" ca="1" si="0"/>
        <v>11</v>
      </c>
      <c r="H28" s="16">
        <f t="shared" ca="1" si="1"/>
        <v>100</v>
      </c>
      <c r="I28" s="16">
        <f t="shared" si="2"/>
        <v>50</v>
      </c>
    </row>
    <row r="29" spans="1:9" x14ac:dyDescent="0.3">
      <c r="A29" s="3" t="s">
        <v>38</v>
      </c>
      <c r="B29" s="17">
        <v>34935</v>
      </c>
      <c r="C29" s="17">
        <v>43132</v>
      </c>
      <c r="D29" s="3" t="s">
        <v>2</v>
      </c>
      <c r="E29" s="8">
        <v>1270</v>
      </c>
      <c r="F29" s="18">
        <f t="shared" ca="1" si="0"/>
        <v>27</v>
      </c>
      <c r="G29" s="18">
        <f t="shared" ca="1" si="0"/>
        <v>4</v>
      </c>
      <c r="H29" s="16">
        <f t="shared" ca="1" si="1"/>
        <v>0</v>
      </c>
      <c r="I29" s="16">
        <f t="shared" si="2"/>
        <v>50</v>
      </c>
    </row>
  </sheetData>
  <autoFilter ref="A1:I29" xr:uid="{CCAAA823-28BD-426A-95B3-11A1EB92C247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4CE8-BD86-4F84-B149-2F9E26C52854}">
  <dimension ref="A1:L22"/>
  <sheetViews>
    <sheetView zoomScale="120" zoomScaleNormal="120" workbookViewId="0">
      <selection activeCell="G13" sqref="G13"/>
    </sheetView>
  </sheetViews>
  <sheetFormatPr defaultRowHeight="14.4" x14ac:dyDescent="0.3"/>
  <cols>
    <col min="2" max="2" width="9.21875" bestFit="1" customWidth="1"/>
    <col min="4" max="4" width="9.5546875" bestFit="1" customWidth="1"/>
    <col min="11" max="11" width="11.6640625" bestFit="1" customWidth="1"/>
    <col min="12" max="12" width="28.77734375" bestFit="1" customWidth="1"/>
  </cols>
  <sheetData>
    <row r="1" spans="1:12" x14ac:dyDescent="0.3">
      <c r="A1" s="29" t="s">
        <v>55</v>
      </c>
      <c r="B1" s="29" t="s">
        <v>56</v>
      </c>
      <c r="C1" s="29" t="s">
        <v>57</v>
      </c>
      <c r="E1" s="31" t="s">
        <v>83</v>
      </c>
      <c r="F1" s="31"/>
      <c r="H1" s="31" t="s">
        <v>84</v>
      </c>
      <c r="I1" s="31"/>
      <c r="K1" s="30" t="s">
        <v>85</v>
      </c>
      <c r="L1" s="30" t="s">
        <v>86</v>
      </c>
    </row>
    <row r="2" spans="1:12" x14ac:dyDescent="0.3">
      <c r="A2" t="s">
        <v>62</v>
      </c>
      <c r="B2" s="21">
        <v>4.78</v>
      </c>
      <c r="C2" t="s">
        <v>58</v>
      </c>
      <c r="E2" s="29" t="s">
        <v>82</v>
      </c>
      <c r="F2" s="29" t="s">
        <v>56</v>
      </c>
      <c r="H2" s="29" t="s">
        <v>82</v>
      </c>
      <c r="I2" s="29" t="s">
        <v>56</v>
      </c>
      <c r="K2" s="21" cm="1">
        <f t="array" ref="K2:K21">ROUND(B2:B21,1)</f>
        <v>4.8</v>
      </c>
      <c r="L2" s="22">
        <f>$K2-$B2</f>
        <v>1.9999999999999574E-2</v>
      </c>
    </row>
    <row r="3" spans="1:12" x14ac:dyDescent="0.3">
      <c r="A3" t="s">
        <v>63</v>
      </c>
      <c r="B3" s="21">
        <v>11.66</v>
      </c>
      <c r="C3" t="s">
        <v>59</v>
      </c>
      <c r="E3" t="s">
        <v>71</v>
      </c>
      <c r="F3">
        <f>INDEX(B2:B21,MATCH(E3,A2:A21,0))</f>
        <v>8.56</v>
      </c>
      <c r="H3" t="s">
        <v>71</v>
      </c>
      <c r="I3">
        <f>VLOOKUP(H3,A1:B21,2,FALSE)</f>
        <v>8.56</v>
      </c>
      <c r="K3" s="21">
        <v>11.7</v>
      </c>
      <c r="L3" s="22">
        <f t="shared" ref="L3:L21" si="0">$K3-$B3</f>
        <v>3.9999999999999147E-2</v>
      </c>
    </row>
    <row r="4" spans="1:12" x14ac:dyDescent="0.3">
      <c r="A4" t="s">
        <v>64</v>
      </c>
      <c r="B4" s="21">
        <v>23.34</v>
      </c>
      <c r="C4" t="s">
        <v>60</v>
      </c>
      <c r="K4" s="21">
        <v>23.3</v>
      </c>
      <c r="L4" s="22">
        <f t="shared" si="0"/>
        <v>-3.9999999999999147E-2</v>
      </c>
    </row>
    <row r="5" spans="1:12" x14ac:dyDescent="0.3">
      <c r="A5" t="s">
        <v>65</v>
      </c>
      <c r="B5" s="21">
        <v>5.79</v>
      </c>
      <c r="C5" t="s">
        <v>61</v>
      </c>
      <c r="K5" s="21">
        <v>5.8</v>
      </c>
      <c r="L5" s="22">
        <f t="shared" si="0"/>
        <v>9.9999999999997868E-3</v>
      </c>
    </row>
    <row r="6" spans="1:12" x14ac:dyDescent="0.3">
      <c r="A6" t="s">
        <v>66</v>
      </c>
      <c r="B6" s="21">
        <v>23.9</v>
      </c>
      <c r="C6" t="s">
        <v>61</v>
      </c>
      <c r="K6" s="21">
        <v>23.9</v>
      </c>
      <c r="L6" s="22">
        <f t="shared" si="0"/>
        <v>0</v>
      </c>
    </row>
    <row r="7" spans="1:12" x14ac:dyDescent="0.3">
      <c r="A7" t="s">
        <v>67</v>
      </c>
      <c r="B7" s="21">
        <v>57.21</v>
      </c>
      <c r="C7" t="s">
        <v>61</v>
      </c>
      <c r="K7" s="21">
        <v>57.2</v>
      </c>
      <c r="L7" s="22">
        <f t="shared" si="0"/>
        <v>-9.9999999999980105E-3</v>
      </c>
    </row>
    <row r="8" spans="1:12" x14ac:dyDescent="0.3">
      <c r="A8" t="s">
        <v>68</v>
      </c>
      <c r="B8" s="21">
        <v>54.1</v>
      </c>
      <c r="C8" t="s">
        <v>58</v>
      </c>
      <c r="K8" s="21">
        <v>54.1</v>
      </c>
      <c r="L8" s="22">
        <f t="shared" si="0"/>
        <v>0</v>
      </c>
    </row>
    <row r="9" spans="1:12" x14ac:dyDescent="0.3">
      <c r="A9" t="s">
        <v>69</v>
      </c>
      <c r="B9" s="21">
        <v>3.98</v>
      </c>
      <c r="C9" t="s">
        <v>58</v>
      </c>
      <c r="K9" s="21">
        <v>4</v>
      </c>
      <c r="L9" s="22">
        <f t="shared" si="0"/>
        <v>2.0000000000000018E-2</v>
      </c>
    </row>
    <row r="10" spans="1:12" x14ac:dyDescent="0.3">
      <c r="A10" t="s">
        <v>70</v>
      </c>
      <c r="B10" s="21">
        <v>26.45</v>
      </c>
      <c r="C10" t="s">
        <v>58</v>
      </c>
      <c r="K10" s="21">
        <v>26.5</v>
      </c>
      <c r="L10" s="22">
        <f t="shared" si="0"/>
        <v>5.0000000000000711E-2</v>
      </c>
    </row>
    <row r="11" spans="1:12" x14ac:dyDescent="0.3">
      <c r="A11" t="s">
        <v>71</v>
      </c>
      <c r="B11" s="21">
        <v>8.56</v>
      </c>
      <c r="C11" t="s">
        <v>58</v>
      </c>
      <c r="K11" s="21">
        <v>8.6</v>
      </c>
      <c r="L11" s="22">
        <f t="shared" si="0"/>
        <v>3.9999999999999147E-2</v>
      </c>
    </row>
    <row r="12" spans="1:12" x14ac:dyDescent="0.3">
      <c r="A12" t="s">
        <v>72</v>
      </c>
      <c r="B12" s="21">
        <v>42.07</v>
      </c>
      <c r="C12" t="s">
        <v>58</v>
      </c>
      <c r="K12" s="21">
        <v>42.1</v>
      </c>
      <c r="L12" s="22">
        <f t="shared" si="0"/>
        <v>3.0000000000001137E-2</v>
      </c>
    </row>
    <row r="13" spans="1:12" x14ac:dyDescent="0.3">
      <c r="A13" t="s">
        <v>73</v>
      </c>
      <c r="B13" s="21">
        <v>64</v>
      </c>
      <c r="C13" t="s">
        <v>58</v>
      </c>
      <c r="K13" s="21">
        <v>64</v>
      </c>
      <c r="L13" s="22">
        <f t="shared" si="0"/>
        <v>0</v>
      </c>
    </row>
    <row r="14" spans="1:12" x14ac:dyDescent="0.3">
      <c r="A14" t="s">
        <v>74</v>
      </c>
      <c r="B14" s="21">
        <v>26</v>
      </c>
      <c r="C14" t="s">
        <v>59</v>
      </c>
      <c r="K14" s="21">
        <v>26</v>
      </c>
      <c r="L14" s="22">
        <f t="shared" si="0"/>
        <v>0</v>
      </c>
    </row>
    <row r="15" spans="1:12" x14ac:dyDescent="0.3">
      <c r="A15" t="s">
        <v>75</v>
      </c>
      <c r="B15" s="21">
        <v>79.19</v>
      </c>
      <c r="C15" t="s">
        <v>59</v>
      </c>
      <c r="K15" s="21">
        <v>79.2</v>
      </c>
      <c r="L15" s="22">
        <f t="shared" si="0"/>
        <v>1.0000000000005116E-2</v>
      </c>
    </row>
    <row r="16" spans="1:12" x14ac:dyDescent="0.3">
      <c r="A16" t="s">
        <v>76</v>
      </c>
      <c r="B16" s="21">
        <v>4.33</v>
      </c>
      <c r="C16" t="s">
        <v>59</v>
      </c>
      <c r="K16" s="21">
        <v>4.3</v>
      </c>
      <c r="L16" s="22">
        <f t="shared" si="0"/>
        <v>-3.0000000000000249E-2</v>
      </c>
    </row>
    <row r="17" spans="1:12" x14ac:dyDescent="0.3">
      <c r="A17" t="s">
        <v>77</v>
      </c>
      <c r="B17" s="21">
        <v>95</v>
      </c>
      <c r="C17" t="s">
        <v>59</v>
      </c>
      <c r="K17" s="21">
        <v>95</v>
      </c>
      <c r="L17" s="22">
        <f t="shared" si="0"/>
        <v>0</v>
      </c>
    </row>
    <row r="18" spans="1:12" x14ac:dyDescent="0.3">
      <c r="A18" t="s">
        <v>78</v>
      </c>
      <c r="B18" s="21">
        <v>3</v>
      </c>
      <c r="C18" t="s">
        <v>59</v>
      </c>
      <c r="K18" s="21">
        <v>3</v>
      </c>
      <c r="L18" s="22">
        <f t="shared" si="0"/>
        <v>0</v>
      </c>
    </row>
    <row r="19" spans="1:12" x14ac:dyDescent="0.3">
      <c r="A19" t="s">
        <v>79</v>
      </c>
      <c r="B19" s="21">
        <v>478.01</v>
      </c>
      <c r="C19" t="s">
        <v>59</v>
      </c>
      <c r="K19" s="21">
        <v>478</v>
      </c>
      <c r="L19" s="22">
        <f t="shared" si="0"/>
        <v>-9.9999999999909051E-3</v>
      </c>
    </row>
    <row r="20" spans="1:12" x14ac:dyDescent="0.3">
      <c r="A20" t="s">
        <v>80</v>
      </c>
      <c r="B20" s="21">
        <v>9.99</v>
      </c>
      <c r="C20" t="s">
        <v>60</v>
      </c>
      <c r="K20" s="21">
        <v>10</v>
      </c>
      <c r="L20" s="22">
        <f t="shared" si="0"/>
        <v>9.9999999999997868E-3</v>
      </c>
    </row>
    <row r="21" spans="1:12" x14ac:dyDescent="0.3">
      <c r="A21" t="s">
        <v>81</v>
      </c>
      <c r="B21" s="21">
        <v>4</v>
      </c>
      <c r="C21" t="s">
        <v>60</v>
      </c>
      <c r="K21" s="21">
        <v>4</v>
      </c>
      <c r="L21" s="22">
        <f t="shared" si="0"/>
        <v>0</v>
      </c>
    </row>
    <row r="22" spans="1:12" x14ac:dyDescent="0.3">
      <c r="L22" s="22"/>
    </row>
  </sheetData>
  <mergeCells count="2">
    <mergeCell ref="E1:F1"/>
    <mergeCell ref="H1:I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E0D0-ED51-48F6-B87E-63FBD0B1BB99}">
  <dimension ref="A1:J63"/>
  <sheetViews>
    <sheetView tabSelected="1" zoomScale="110" zoomScaleNormal="110" workbookViewId="0">
      <selection activeCell="F2" sqref="F2"/>
    </sheetView>
  </sheetViews>
  <sheetFormatPr defaultRowHeight="14.4" x14ac:dyDescent="0.3"/>
  <cols>
    <col min="1" max="2" width="11.88671875" bestFit="1" customWidth="1"/>
    <col min="3" max="4" width="11.88671875" customWidth="1"/>
    <col min="5" max="5" width="12.6640625" bestFit="1" customWidth="1"/>
    <col min="6" max="6" width="13.5546875" bestFit="1" customWidth="1"/>
    <col min="7" max="7" width="10.77734375" bestFit="1" customWidth="1"/>
    <col min="8" max="8" width="15.44140625" bestFit="1" customWidth="1"/>
    <col min="9" max="9" width="14.33203125" bestFit="1" customWidth="1"/>
    <col min="10" max="10" width="30.77734375" bestFit="1" customWidth="1"/>
  </cols>
  <sheetData>
    <row r="1" spans="1:10" x14ac:dyDescent="0.3">
      <c r="B1" s="32" t="s">
        <v>98</v>
      </c>
      <c r="C1" s="32"/>
      <c r="D1" s="32"/>
      <c r="E1" s="32"/>
    </row>
    <row r="2" spans="1:10" x14ac:dyDescent="0.3">
      <c r="A2" t="s">
        <v>93</v>
      </c>
      <c r="B2" t="s">
        <v>87</v>
      </c>
      <c r="C2" t="s">
        <v>88</v>
      </c>
      <c r="D2" t="s">
        <v>99</v>
      </c>
      <c r="E2" t="s">
        <v>100</v>
      </c>
      <c r="F2" t="s">
        <v>89</v>
      </c>
    </row>
    <row r="3" spans="1:10" x14ac:dyDescent="0.3">
      <c r="A3" s="21">
        <f>SUMIFS(Totale,DATA,"&gt;="&amp;$F$5,DATA,"&lt;="&amp;$G$5)</f>
        <v>21617</v>
      </c>
      <c r="B3" s="21">
        <f>IFERROR(AVERAGEIFS(Milano,DATA,"&gt;="&amp;$F$5,DATA,"&lt;="&amp;$G$5),"cambia data")</f>
        <v>243.09375</v>
      </c>
      <c r="C3" s="21">
        <f>IFERROR(AVERAGEIFS(Torino,DATA,"&gt;="&amp;$F$5,DATA,"&lt;="&amp;$G$5),"cambia data")</f>
        <v>162.84375</v>
      </c>
      <c r="D3" s="21">
        <f>IFERROR(AVERAGEIFS(Firenze,DATA,"&gt;="&amp;$F$5,DATA,"&lt;="&amp;$G$5),"cambia data")</f>
        <v>269.59375</v>
      </c>
      <c r="E3" s="21">
        <f>IFERROR(AVERAGEIFS(Roma,DATA,"&gt;="&amp;$F$5,DATA,"&lt;="&amp;$G$5),"cambia data")</f>
        <v>267.71875</v>
      </c>
    </row>
    <row r="4" spans="1:10" x14ac:dyDescent="0.3">
      <c r="F4" t="s">
        <v>90</v>
      </c>
      <c r="G4" t="s">
        <v>91</v>
      </c>
      <c r="H4" t="s">
        <v>95</v>
      </c>
      <c r="I4" t="s">
        <v>96</v>
      </c>
      <c r="J4" t="s">
        <v>97</v>
      </c>
    </row>
    <row r="5" spans="1:10" x14ac:dyDescent="0.3">
      <c r="F5" s="23">
        <v>44562</v>
      </c>
      <c r="G5" s="23">
        <v>44593</v>
      </c>
      <c r="H5">
        <f>DATEDIF(F5,G5,"D")</f>
        <v>31</v>
      </c>
      <c r="I5" s="25">
        <f>DATEDIF(F5,G5,"M")</f>
        <v>1</v>
      </c>
      <c r="J5">
        <f>NETWORKDAYS(A8,G5,A11:A13)</f>
        <v>19</v>
      </c>
    </row>
    <row r="7" spans="1:10" x14ac:dyDescent="0.3">
      <c r="A7" t="s">
        <v>92</v>
      </c>
      <c r="B7" t="s">
        <v>87</v>
      </c>
      <c r="C7" t="s">
        <v>88</v>
      </c>
      <c r="D7" t="s">
        <v>99</v>
      </c>
      <c r="E7" t="s">
        <v>100</v>
      </c>
      <c r="F7" t="s">
        <v>93</v>
      </c>
      <c r="G7" s="24" t="s">
        <v>94</v>
      </c>
    </row>
    <row r="8" spans="1:10" x14ac:dyDescent="0.3">
      <c r="A8" s="23">
        <v>44562</v>
      </c>
      <c r="B8" s="21">
        <v>234</v>
      </c>
      <c r="C8" s="21">
        <v>456</v>
      </c>
      <c r="D8" s="21">
        <v>87</v>
      </c>
      <c r="E8" s="21">
        <v>43</v>
      </c>
      <c r="F8" s="21">
        <f t="shared" ref="F8:F39" si="0">SUM(B8:D8)</f>
        <v>777</v>
      </c>
      <c r="G8" s="19">
        <f t="shared" ref="G8:G39" si="1">(B9-B8)/B8</f>
        <v>-0.85470085470085466</v>
      </c>
    </row>
    <row r="9" spans="1:10" x14ac:dyDescent="0.3">
      <c r="A9" s="23">
        <v>44563</v>
      </c>
      <c r="B9" s="21">
        <v>34</v>
      </c>
      <c r="C9" s="21">
        <v>56</v>
      </c>
      <c r="D9" s="21">
        <v>456</v>
      </c>
      <c r="E9" s="21">
        <v>345</v>
      </c>
      <c r="F9" s="21">
        <f t="shared" si="0"/>
        <v>546</v>
      </c>
      <c r="G9" s="19">
        <f t="shared" si="1"/>
        <v>9.1470588235294112</v>
      </c>
    </row>
    <row r="10" spans="1:10" x14ac:dyDescent="0.3">
      <c r="A10" s="23">
        <v>44564</v>
      </c>
      <c r="B10" s="21">
        <v>345</v>
      </c>
      <c r="C10" s="21">
        <v>44</v>
      </c>
      <c r="D10" s="21">
        <v>456</v>
      </c>
      <c r="E10" s="21">
        <v>765</v>
      </c>
      <c r="F10" s="21">
        <f t="shared" si="0"/>
        <v>845</v>
      </c>
      <c r="G10" s="19">
        <f t="shared" si="1"/>
        <v>-0.32173913043478258</v>
      </c>
    </row>
    <row r="11" spans="1:10" x14ac:dyDescent="0.3">
      <c r="A11" s="23">
        <v>44565</v>
      </c>
      <c r="B11" s="21">
        <v>234</v>
      </c>
      <c r="C11" s="21">
        <v>67</v>
      </c>
      <c r="D11" s="21">
        <v>456</v>
      </c>
      <c r="E11" s="21">
        <v>765</v>
      </c>
      <c r="F11" s="21">
        <f t="shared" si="0"/>
        <v>757</v>
      </c>
      <c r="G11" s="19">
        <f t="shared" si="1"/>
        <v>-0.80769230769230771</v>
      </c>
    </row>
    <row r="12" spans="1:10" x14ac:dyDescent="0.3">
      <c r="A12" s="23">
        <v>44566</v>
      </c>
      <c r="B12" s="21">
        <v>45</v>
      </c>
      <c r="C12" s="21">
        <v>456</v>
      </c>
      <c r="D12" s="21">
        <v>45</v>
      </c>
      <c r="E12" s="21">
        <v>654</v>
      </c>
      <c r="F12" s="21">
        <f t="shared" si="0"/>
        <v>546</v>
      </c>
      <c r="G12" s="19">
        <f t="shared" si="1"/>
        <v>0.68888888888888888</v>
      </c>
    </row>
    <row r="13" spans="1:10" x14ac:dyDescent="0.3">
      <c r="A13" s="23">
        <v>44567</v>
      </c>
      <c r="B13" s="21">
        <v>76</v>
      </c>
      <c r="C13" s="21">
        <v>34</v>
      </c>
      <c r="D13" s="21">
        <v>456</v>
      </c>
      <c r="E13" s="21">
        <v>111</v>
      </c>
      <c r="F13" s="21">
        <f t="shared" si="0"/>
        <v>566</v>
      </c>
      <c r="G13" s="19">
        <f t="shared" si="1"/>
        <v>9.0657894736842106</v>
      </c>
    </row>
    <row r="14" spans="1:10" x14ac:dyDescent="0.3">
      <c r="A14" s="23">
        <v>44568</v>
      </c>
      <c r="B14" s="21">
        <v>765</v>
      </c>
      <c r="C14" s="21">
        <v>34</v>
      </c>
      <c r="D14" s="21">
        <v>44</v>
      </c>
      <c r="E14" s="21">
        <v>456</v>
      </c>
      <c r="F14" s="21">
        <f t="shared" si="0"/>
        <v>843</v>
      </c>
      <c r="G14" s="19">
        <f t="shared" si="1"/>
        <v>-0.69411764705882351</v>
      </c>
    </row>
    <row r="15" spans="1:10" x14ac:dyDescent="0.3">
      <c r="A15" s="23">
        <v>44569</v>
      </c>
      <c r="B15" s="21">
        <v>234</v>
      </c>
      <c r="C15" s="21">
        <v>456</v>
      </c>
      <c r="D15" s="21">
        <v>67</v>
      </c>
      <c r="E15" s="21">
        <v>456</v>
      </c>
      <c r="F15" s="21">
        <f t="shared" si="0"/>
        <v>757</v>
      </c>
      <c r="G15" s="19">
        <f t="shared" si="1"/>
        <v>-0.85470085470085466</v>
      </c>
    </row>
    <row r="16" spans="1:10" x14ac:dyDescent="0.3">
      <c r="A16" s="23">
        <v>44570</v>
      </c>
      <c r="B16" s="21">
        <v>34</v>
      </c>
      <c r="C16" s="21">
        <v>56</v>
      </c>
      <c r="D16" s="21">
        <v>456</v>
      </c>
      <c r="E16" s="21">
        <v>45</v>
      </c>
      <c r="F16" s="21">
        <f t="shared" si="0"/>
        <v>546</v>
      </c>
      <c r="G16" s="19">
        <f t="shared" si="1"/>
        <v>9.1470588235294112</v>
      </c>
    </row>
    <row r="17" spans="1:7" x14ac:dyDescent="0.3">
      <c r="A17" s="23">
        <v>44571</v>
      </c>
      <c r="B17" s="21">
        <v>345</v>
      </c>
      <c r="C17" s="21">
        <v>44</v>
      </c>
      <c r="D17" s="21">
        <v>34</v>
      </c>
      <c r="E17" s="21">
        <v>456</v>
      </c>
      <c r="F17" s="21">
        <f t="shared" si="0"/>
        <v>423</v>
      </c>
      <c r="G17" s="19">
        <f t="shared" si="1"/>
        <v>-0.32173913043478258</v>
      </c>
    </row>
    <row r="18" spans="1:7" x14ac:dyDescent="0.3">
      <c r="A18" s="23">
        <v>44572</v>
      </c>
      <c r="B18" s="21">
        <v>234</v>
      </c>
      <c r="C18" s="21">
        <v>67</v>
      </c>
      <c r="D18" s="21">
        <v>34</v>
      </c>
      <c r="E18" s="21">
        <v>56</v>
      </c>
      <c r="F18" s="21">
        <f t="shared" si="0"/>
        <v>335</v>
      </c>
      <c r="G18" s="19">
        <f t="shared" si="1"/>
        <v>-0.80769230769230771</v>
      </c>
    </row>
    <row r="19" spans="1:7" x14ac:dyDescent="0.3">
      <c r="A19" s="23">
        <v>44573</v>
      </c>
      <c r="B19" s="21">
        <v>45</v>
      </c>
      <c r="C19" s="21">
        <v>456</v>
      </c>
      <c r="D19" s="21">
        <v>345</v>
      </c>
      <c r="E19" s="21">
        <v>44</v>
      </c>
      <c r="F19" s="21">
        <f t="shared" si="0"/>
        <v>846</v>
      </c>
      <c r="G19" s="19">
        <f t="shared" si="1"/>
        <v>0.68888888888888888</v>
      </c>
    </row>
    <row r="20" spans="1:7" x14ac:dyDescent="0.3">
      <c r="A20" s="23">
        <v>44574</v>
      </c>
      <c r="B20" s="21">
        <v>76</v>
      </c>
      <c r="C20" s="21">
        <v>34</v>
      </c>
      <c r="D20" s="21">
        <v>234</v>
      </c>
      <c r="E20" s="21">
        <v>67</v>
      </c>
      <c r="F20" s="21">
        <f t="shared" si="0"/>
        <v>344</v>
      </c>
      <c r="G20" s="19">
        <f t="shared" si="1"/>
        <v>9.0657894736842106</v>
      </c>
    </row>
    <row r="21" spans="1:7" x14ac:dyDescent="0.3">
      <c r="A21" s="23">
        <v>44575</v>
      </c>
      <c r="B21" s="21">
        <v>765</v>
      </c>
      <c r="C21" s="21">
        <v>34</v>
      </c>
      <c r="D21" s="21">
        <v>45</v>
      </c>
      <c r="E21" s="21">
        <v>456</v>
      </c>
      <c r="F21" s="21">
        <f t="shared" si="0"/>
        <v>844</v>
      </c>
      <c r="G21" s="19">
        <f t="shared" si="1"/>
        <v>-0.69411764705882351</v>
      </c>
    </row>
    <row r="22" spans="1:7" x14ac:dyDescent="0.3">
      <c r="A22" s="23">
        <v>44576</v>
      </c>
      <c r="B22" s="21">
        <v>234</v>
      </c>
      <c r="C22" s="21">
        <v>456</v>
      </c>
      <c r="D22" s="21">
        <v>76</v>
      </c>
      <c r="E22" s="21">
        <v>34</v>
      </c>
      <c r="F22" s="21">
        <f t="shared" si="0"/>
        <v>766</v>
      </c>
      <c r="G22" s="19">
        <f t="shared" si="1"/>
        <v>-0.85470085470085466</v>
      </c>
    </row>
    <row r="23" spans="1:7" x14ac:dyDescent="0.3">
      <c r="A23" s="23">
        <v>44577</v>
      </c>
      <c r="B23" s="21">
        <v>34</v>
      </c>
      <c r="C23" s="21">
        <v>56</v>
      </c>
      <c r="D23" s="21">
        <v>765</v>
      </c>
      <c r="E23" s="21">
        <v>34</v>
      </c>
      <c r="F23" s="21">
        <f t="shared" si="0"/>
        <v>855</v>
      </c>
      <c r="G23" s="19">
        <f t="shared" si="1"/>
        <v>9.1470588235294112</v>
      </c>
    </row>
    <row r="24" spans="1:7" x14ac:dyDescent="0.3">
      <c r="A24" s="23">
        <v>44578</v>
      </c>
      <c r="B24" s="21">
        <v>345</v>
      </c>
      <c r="C24" s="21">
        <v>44</v>
      </c>
      <c r="D24" s="21">
        <v>234</v>
      </c>
      <c r="E24" s="21">
        <v>456</v>
      </c>
      <c r="F24" s="21">
        <f t="shared" si="0"/>
        <v>623</v>
      </c>
      <c r="G24" s="19">
        <f t="shared" si="1"/>
        <v>-0.32173913043478258</v>
      </c>
    </row>
    <row r="25" spans="1:7" x14ac:dyDescent="0.3">
      <c r="A25" s="23">
        <v>44579</v>
      </c>
      <c r="B25" s="21">
        <v>234</v>
      </c>
      <c r="C25" s="21">
        <v>67</v>
      </c>
      <c r="D25" s="21">
        <v>345</v>
      </c>
      <c r="E25" s="21">
        <v>44</v>
      </c>
      <c r="F25" s="21">
        <f t="shared" si="0"/>
        <v>646</v>
      </c>
      <c r="G25" s="19">
        <f t="shared" si="1"/>
        <v>-0.80769230769230771</v>
      </c>
    </row>
    <row r="26" spans="1:7" x14ac:dyDescent="0.3">
      <c r="A26" s="23">
        <v>44580</v>
      </c>
      <c r="B26" s="21">
        <v>45</v>
      </c>
      <c r="C26" s="21">
        <v>456</v>
      </c>
      <c r="D26" s="21">
        <v>234</v>
      </c>
      <c r="E26" s="21">
        <v>67</v>
      </c>
      <c r="F26" s="21">
        <f t="shared" si="0"/>
        <v>735</v>
      </c>
      <c r="G26" s="19">
        <f t="shared" si="1"/>
        <v>0.68888888888888888</v>
      </c>
    </row>
    <row r="27" spans="1:7" x14ac:dyDescent="0.3">
      <c r="A27" s="23">
        <v>44581</v>
      </c>
      <c r="B27" s="21">
        <v>76</v>
      </c>
      <c r="C27" s="21">
        <v>34</v>
      </c>
      <c r="D27" s="21">
        <v>45</v>
      </c>
      <c r="E27" s="21">
        <v>456</v>
      </c>
      <c r="F27" s="21">
        <f t="shared" si="0"/>
        <v>155</v>
      </c>
      <c r="G27" s="19">
        <f t="shared" si="1"/>
        <v>9.0657894736842106</v>
      </c>
    </row>
    <row r="28" spans="1:7" x14ac:dyDescent="0.3">
      <c r="A28" s="23">
        <v>44582</v>
      </c>
      <c r="B28" s="21">
        <v>765</v>
      </c>
      <c r="C28" s="21">
        <v>34</v>
      </c>
      <c r="D28" s="21">
        <v>76</v>
      </c>
      <c r="E28" s="21">
        <v>34</v>
      </c>
      <c r="F28" s="21">
        <f t="shared" si="0"/>
        <v>875</v>
      </c>
      <c r="G28" s="19">
        <f t="shared" si="1"/>
        <v>-0.69411764705882351</v>
      </c>
    </row>
    <row r="29" spans="1:7" x14ac:dyDescent="0.3">
      <c r="A29" s="23">
        <v>44583</v>
      </c>
      <c r="B29" s="21">
        <v>234</v>
      </c>
      <c r="C29" s="21">
        <v>456</v>
      </c>
      <c r="D29" s="21">
        <v>765</v>
      </c>
      <c r="E29" s="21">
        <v>34</v>
      </c>
      <c r="F29" s="21">
        <f t="shared" si="0"/>
        <v>1455</v>
      </c>
      <c r="G29" s="19">
        <f t="shared" si="1"/>
        <v>-0.85470085470085466</v>
      </c>
    </row>
    <row r="30" spans="1:7" x14ac:dyDescent="0.3">
      <c r="A30" s="23">
        <v>44584</v>
      </c>
      <c r="B30" s="21">
        <v>34</v>
      </c>
      <c r="C30" s="21">
        <v>56</v>
      </c>
      <c r="D30" s="21">
        <v>234</v>
      </c>
      <c r="E30" s="21">
        <v>456</v>
      </c>
      <c r="F30" s="21">
        <f t="shared" si="0"/>
        <v>324</v>
      </c>
      <c r="G30" s="19">
        <f t="shared" si="1"/>
        <v>9.1470588235294112</v>
      </c>
    </row>
    <row r="31" spans="1:7" x14ac:dyDescent="0.3">
      <c r="A31" s="23">
        <v>44585</v>
      </c>
      <c r="B31" s="21">
        <v>345</v>
      </c>
      <c r="C31" s="21">
        <v>44</v>
      </c>
      <c r="D31" s="21">
        <v>34</v>
      </c>
      <c r="E31" s="21">
        <v>56</v>
      </c>
      <c r="F31" s="21">
        <f t="shared" si="0"/>
        <v>423</v>
      </c>
      <c r="G31" s="19">
        <f t="shared" si="1"/>
        <v>-0.32173913043478258</v>
      </c>
    </row>
    <row r="32" spans="1:7" x14ac:dyDescent="0.3">
      <c r="A32" s="23">
        <v>44586</v>
      </c>
      <c r="B32" s="21">
        <v>234</v>
      </c>
      <c r="C32" s="21">
        <v>67</v>
      </c>
      <c r="D32" s="21">
        <v>345</v>
      </c>
      <c r="E32" s="21">
        <v>44</v>
      </c>
      <c r="F32" s="21">
        <f t="shared" si="0"/>
        <v>646</v>
      </c>
      <c r="G32" s="19">
        <f t="shared" si="1"/>
        <v>-0.80769230769230771</v>
      </c>
    </row>
    <row r="33" spans="1:7" x14ac:dyDescent="0.3">
      <c r="A33" s="23">
        <v>44587</v>
      </c>
      <c r="B33" s="21">
        <v>45</v>
      </c>
      <c r="C33" s="21">
        <v>456</v>
      </c>
      <c r="D33" s="21">
        <v>234</v>
      </c>
      <c r="E33" s="21">
        <v>67</v>
      </c>
      <c r="F33" s="21">
        <f t="shared" si="0"/>
        <v>735</v>
      </c>
      <c r="G33" s="19">
        <f t="shared" si="1"/>
        <v>0.68888888888888888</v>
      </c>
    </row>
    <row r="34" spans="1:7" x14ac:dyDescent="0.3">
      <c r="A34" s="23">
        <v>44588</v>
      </c>
      <c r="B34" s="21">
        <v>76</v>
      </c>
      <c r="C34" s="21">
        <v>34</v>
      </c>
      <c r="D34" s="21">
        <v>345</v>
      </c>
      <c r="E34" s="21">
        <v>44</v>
      </c>
      <c r="F34" s="21">
        <f t="shared" si="0"/>
        <v>455</v>
      </c>
      <c r="G34" s="19">
        <f t="shared" si="1"/>
        <v>9.0657894736842106</v>
      </c>
    </row>
    <row r="35" spans="1:7" x14ac:dyDescent="0.3">
      <c r="A35" s="23">
        <v>44589</v>
      </c>
      <c r="B35" s="21">
        <v>765</v>
      </c>
      <c r="C35" s="21">
        <v>34</v>
      </c>
      <c r="D35" s="21">
        <v>234</v>
      </c>
      <c r="E35" s="21">
        <v>67</v>
      </c>
      <c r="F35" s="21">
        <f t="shared" si="0"/>
        <v>1033</v>
      </c>
      <c r="G35" s="19">
        <f t="shared" si="1"/>
        <v>-0.69411764705882351</v>
      </c>
    </row>
    <row r="36" spans="1:7" x14ac:dyDescent="0.3">
      <c r="A36" s="23">
        <v>44590</v>
      </c>
      <c r="B36" s="21">
        <v>234</v>
      </c>
      <c r="C36" s="21">
        <v>456</v>
      </c>
      <c r="D36" s="21">
        <v>45</v>
      </c>
      <c r="E36" s="21">
        <v>456</v>
      </c>
      <c r="F36" s="21">
        <f t="shared" si="0"/>
        <v>735</v>
      </c>
      <c r="G36" s="19">
        <f t="shared" si="1"/>
        <v>-0.85470085470085466</v>
      </c>
    </row>
    <row r="37" spans="1:7" x14ac:dyDescent="0.3">
      <c r="A37" s="23">
        <v>44591</v>
      </c>
      <c r="B37" s="21">
        <v>34</v>
      </c>
      <c r="C37" s="21">
        <v>56</v>
      </c>
      <c r="D37" s="21">
        <v>1234</v>
      </c>
      <c r="E37" s="21">
        <v>567</v>
      </c>
      <c r="F37" s="21">
        <f t="shared" si="0"/>
        <v>1324</v>
      </c>
      <c r="G37" s="19">
        <f t="shared" si="1"/>
        <v>9.1470588235294112</v>
      </c>
    </row>
    <row r="38" spans="1:7" x14ac:dyDescent="0.3">
      <c r="A38" s="23">
        <v>44592</v>
      </c>
      <c r="B38" s="21">
        <v>345</v>
      </c>
      <c r="C38" s="21">
        <v>44</v>
      </c>
      <c r="D38" s="21">
        <v>89</v>
      </c>
      <c r="E38" s="21">
        <v>56</v>
      </c>
      <c r="F38" s="21">
        <f t="shared" si="0"/>
        <v>478</v>
      </c>
      <c r="G38" s="19">
        <f t="shared" si="1"/>
        <v>-0.32173913043478258</v>
      </c>
    </row>
    <row r="39" spans="1:7" x14ac:dyDescent="0.3">
      <c r="A39" s="23">
        <v>44593</v>
      </c>
      <c r="B39" s="21">
        <v>234</v>
      </c>
      <c r="C39" s="21">
        <v>67</v>
      </c>
      <c r="D39" s="21">
        <v>78</v>
      </c>
      <c r="E39" s="21">
        <v>876</v>
      </c>
      <c r="F39" s="21">
        <f t="shared" si="0"/>
        <v>379</v>
      </c>
      <c r="G39" s="19">
        <f t="shared" si="1"/>
        <v>-1</v>
      </c>
    </row>
    <row r="40" spans="1:7" x14ac:dyDescent="0.3">
      <c r="A40" s="23"/>
      <c r="B40" s="21"/>
      <c r="C40" s="21"/>
      <c r="D40" s="21"/>
      <c r="E40" s="21"/>
      <c r="F40" s="21"/>
      <c r="G40" s="19"/>
    </row>
    <row r="41" spans="1:7" x14ac:dyDescent="0.3">
      <c r="A41" s="23"/>
      <c r="B41" s="21"/>
      <c r="C41" s="21"/>
      <c r="D41" s="21"/>
      <c r="E41" s="21"/>
      <c r="F41" s="21"/>
      <c r="G41" s="19"/>
    </row>
    <row r="42" spans="1:7" x14ac:dyDescent="0.3">
      <c r="A42" s="23"/>
      <c r="B42" s="21"/>
      <c r="C42" s="21"/>
      <c r="D42" s="21"/>
      <c r="E42" s="21"/>
      <c r="F42" s="21"/>
      <c r="G42" s="19"/>
    </row>
    <row r="43" spans="1:7" x14ac:dyDescent="0.3">
      <c r="A43" s="23"/>
      <c r="B43" s="21"/>
      <c r="C43" s="21"/>
      <c r="D43" s="21"/>
      <c r="E43" s="21"/>
      <c r="F43" s="21"/>
      <c r="G43" s="19"/>
    </row>
    <row r="44" spans="1:7" x14ac:dyDescent="0.3">
      <c r="A44" s="23"/>
      <c r="B44" s="21"/>
      <c r="C44" s="21"/>
      <c r="D44" s="21"/>
      <c r="E44" s="21"/>
      <c r="F44" s="21"/>
      <c r="G44" s="19"/>
    </row>
    <row r="45" spans="1:7" x14ac:dyDescent="0.3">
      <c r="A45" s="23"/>
      <c r="B45" s="21"/>
      <c r="C45" s="21"/>
      <c r="D45" s="21"/>
      <c r="E45" s="21"/>
      <c r="F45" s="21"/>
      <c r="G45" s="19"/>
    </row>
    <row r="46" spans="1:7" x14ac:dyDescent="0.3">
      <c r="A46" s="23"/>
      <c r="B46" s="21"/>
      <c r="C46" s="21"/>
      <c r="D46" s="21"/>
      <c r="E46" s="21"/>
      <c r="F46" s="21"/>
      <c r="G46" s="19"/>
    </row>
    <row r="47" spans="1:7" x14ac:dyDescent="0.3">
      <c r="A47" s="23"/>
      <c r="B47" s="21"/>
      <c r="C47" s="21"/>
      <c r="D47" s="21"/>
      <c r="E47" s="21"/>
      <c r="F47" s="21"/>
      <c r="G47" s="19"/>
    </row>
    <row r="48" spans="1:7" x14ac:dyDescent="0.3">
      <c r="A48" s="23"/>
      <c r="B48" s="21"/>
      <c r="C48" s="21"/>
      <c r="D48" s="21"/>
      <c r="E48" s="21"/>
      <c r="F48" s="21"/>
      <c r="G48" s="19"/>
    </row>
    <row r="49" spans="1:7" x14ac:dyDescent="0.3">
      <c r="A49" s="23"/>
      <c r="B49" s="21"/>
      <c r="C49" s="21"/>
      <c r="D49" s="21"/>
      <c r="E49" s="21"/>
      <c r="F49" s="21"/>
      <c r="G49" s="19"/>
    </row>
    <row r="50" spans="1:7" x14ac:dyDescent="0.3">
      <c r="A50" s="23"/>
      <c r="B50" s="21"/>
      <c r="C50" s="21"/>
      <c r="D50" s="21"/>
      <c r="E50" s="21"/>
      <c r="F50" s="21"/>
      <c r="G50" s="19"/>
    </row>
    <row r="51" spans="1:7" x14ac:dyDescent="0.3">
      <c r="A51" s="23"/>
      <c r="B51" s="21"/>
      <c r="C51" s="21"/>
      <c r="D51" s="21"/>
      <c r="E51" s="21"/>
      <c r="F51" s="21"/>
      <c r="G51" s="19"/>
    </row>
    <row r="52" spans="1:7" x14ac:dyDescent="0.3">
      <c r="A52" s="23"/>
      <c r="B52" s="21"/>
      <c r="C52" s="21"/>
      <c r="D52" s="21"/>
      <c r="E52" s="21"/>
      <c r="F52" s="21"/>
      <c r="G52" s="19"/>
    </row>
    <row r="53" spans="1:7" x14ac:dyDescent="0.3">
      <c r="A53" s="23"/>
      <c r="B53" s="21"/>
      <c r="C53" s="21"/>
      <c r="D53" s="21"/>
      <c r="E53" s="21"/>
      <c r="F53" s="21"/>
      <c r="G53" s="19"/>
    </row>
    <row r="54" spans="1:7" x14ac:dyDescent="0.3">
      <c r="A54" s="23"/>
      <c r="B54" s="21"/>
      <c r="C54" s="21"/>
      <c r="D54" s="21"/>
      <c r="E54" s="21"/>
      <c r="F54" s="21"/>
      <c r="G54" s="19"/>
    </row>
    <row r="55" spans="1:7" x14ac:dyDescent="0.3">
      <c r="A55" s="23"/>
      <c r="B55" s="21"/>
      <c r="C55" s="21"/>
      <c r="D55" s="21"/>
      <c r="E55" s="21"/>
      <c r="F55" s="21"/>
      <c r="G55" s="19"/>
    </row>
    <row r="56" spans="1:7" x14ac:dyDescent="0.3">
      <c r="A56" s="23"/>
      <c r="B56" s="21"/>
      <c r="C56" s="21"/>
      <c r="D56" s="21"/>
      <c r="E56" s="21"/>
      <c r="F56" s="21"/>
      <c r="G56" s="19"/>
    </row>
    <row r="57" spans="1:7" x14ac:dyDescent="0.3">
      <c r="A57" s="23"/>
      <c r="B57" s="21"/>
      <c r="C57" s="21"/>
      <c r="D57" s="21"/>
      <c r="E57" s="21"/>
      <c r="F57" s="21"/>
      <c r="G57" s="19"/>
    </row>
    <row r="58" spans="1:7" x14ac:dyDescent="0.3">
      <c r="A58" s="23"/>
      <c r="B58" s="21"/>
      <c r="C58" s="21"/>
      <c r="D58" s="21"/>
      <c r="E58" s="21"/>
      <c r="F58" s="21"/>
      <c r="G58" s="19"/>
    </row>
    <row r="59" spans="1:7" x14ac:dyDescent="0.3">
      <c r="A59" s="23"/>
      <c r="B59" s="21"/>
      <c r="C59" s="21"/>
      <c r="D59" s="21"/>
      <c r="E59" s="21"/>
      <c r="F59" s="21"/>
      <c r="G59" s="19"/>
    </row>
    <row r="60" spans="1:7" x14ac:dyDescent="0.3">
      <c r="A60" s="23"/>
      <c r="B60" s="21"/>
      <c r="C60" s="21"/>
      <c r="D60" s="21"/>
      <c r="E60" s="21"/>
      <c r="F60" s="21"/>
      <c r="G60" s="19"/>
    </row>
    <row r="61" spans="1:7" x14ac:dyDescent="0.3">
      <c r="A61" s="23"/>
      <c r="B61" s="21"/>
      <c r="C61" s="21"/>
      <c r="D61" s="21"/>
      <c r="E61" s="21"/>
      <c r="F61" s="21"/>
      <c r="G61" s="19"/>
    </row>
    <row r="62" spans="1:7" x14ac:dyDescent="0.3">
      <c r="B62" s="21"/>
      <c r="C62" s="21"/>
      <c r="D62" s="21"/>
      <c r="E62" s="21"/>
    </row>
    <row r="63" spans="1:7" x14ac:dyDescent="0.3">
      <c r="B63" s="21"/>
      <c r="C63" s="21"/>
      <c r="D63" s="21"/>
      <c r="E63" s="21"/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6</vt:i4>
      </vt:variant>
    </vt:vector>
  </HeadingPairs>
  <TitlesOfParts>
    <vt:vector size="10" baseType="lpstr">
      <vt:lpstr>Incentivo es.1</vt:lpstr>
      <vt:lpstr>Incentivo es.2</vt:lpstr>
      <vt:lpstr>Indice-Confronta VS Cerca.vert</vt:lpstr>
      <vt:lpstr>Analisi con le Date</vt:lpstr>
      <vt:lpstr>DATA</vt:lpstr>
      <vt:lpstr>Firenze</vt:lpstr>
      <vt:lpstr>Milano</vt:lpstr>
      <vt:lpstr>Roma</vt:lpstr>
      <vt:lpstr>Torino</vt:lpstr>
      <vt:lpstr>Totale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2022-08-10T17:13:22Z</dcterms:created>
  <dcterms:modified xsi:type="dcterms:W3CDTF">2022-10-18T16:21:42Z</dcterms:modified>
</cp:coreProperties>
</file>