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4.xml" ContentType="application/vnd.openxmlformats-officedocument.drawing+xml"/>
  <Override PartName="/xl/comments7.xml" ContentType="application/vnd.openxmlformats-officedocument.spreadsheetml.comments+xml"/>
  <Override PartName="/xl/drawings/drawing15.xml" ContentType="application/vnd.openxmlformats-officedocument.drawing+xml"/>
  <Override PartName="/xl/comments8.xml" ContentType="application/vnd.openxmlformats-officedocument.spreadsheetml.comments+xml"/>
  <Override PartName="/xl/drawings/drawing16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 2\"/>
    </mc:Choice>
  </mc:AlternateContent>
  <bookViews>
    <workbookView xWindow="6468" yWindow="-108" windowWidth="18360" windowHeight="12240" tabRatio="940" firstSheet="14" activeTab="14"/>
  </bookViews>
  <sheets>
    <sheet name="TblJoistSize" sheetId="115" state="hidden" r:id="rId1"/>
    <sheet name="P_A" sheetId="1" state="hidden" r:id="rId2"/>
    <sheet name="C_A" sheetId="2" state="hidden" r:id="rId3"/>
    <sheet name="L_A" sheetId="114" state="hidden" r:id="rId4"/>
    <sheet name="N_A" sheetId="80" state="hidden" r:id="rId5"/>
    <sheet name="K_A" sheetId="117" state="hidden" r:id="rId6"/>
    <sheet name="S_A" sheetId="145" state="hidden" r:id="rId7"/>
    <sheet name="G_A" sheetId="84" state="hidden" r:id="rId8"/>
    <sheet name="G_B" sheetId="85" state="hidden" r:id="rId9"/>
    <sheet name="J_A" sheetId="86" state="hidden" r:id="rId10"/>
    <sheet name="J_B" sheetId="87" state="hidden" r:id="rId11"/>
    <sheet name="B_A" sheetId="88" state="hidden" r:id="rId12"/>
    <sheet name="B_B" sheetId="89" state="hidden" r:id="rId13"/>
    <sheet name="Job Info." sheetId="13" state="hidden" r:id="rId14"/>
    <sheet name="G (1)" sheetId="177" r:id="rId15"/>
    <sheet name="J (1)" sheetId="176" r:id="rId16"/>
    <sheet name="L (1)" sheetId="178" r:id="rId17"/>
  </sheets>
  <definedNames>
    <definedName name="_xlnm.Print_Area" localSheetId="11">B_A!$A$1:$O$42</definedName>
    <definedName name="_xlnm.Print_Area" localSheetId="12">B_B!$A$1:$O$42</definedName>
    <definedName name="_xlnm.Print_Area" localSheetId="2">C_A!$A$1:$H$47</definedName>
    <definedName name="_xlnm.Print_Area" localSheetId="14">'G (1)'!$A$1:$BG$45</definedName>
    <definedName name="_xlnm.Print_Area" localSheetId="7">G_A!$A$1:$BG$45</definedName>
    <definedName name="_xlnm.Print_Area" localSheetId="8">G_B!$A$1:$BG$45</definedName>
    <definedName name="_xlnm.Print_Area" localSheetId="15">'J (1)'!$A$1:$AA$45</definedName>
    <definedName name="_xlnm.Print_Area" localSheetId="9">J_A!$A$1:$AA$40</definedName>
    <definedName name="_xlnm.Print_Area" localSheetId="10">J_B!$A$1:$AA$45</definedName>
    <definedName name="_xlnm.Print_Area" localSheetId="5">K_A!$A$1:$N$48</definedName>
    <definedName name="_xlnm.Print_Area" localSheetId="16">'L (1)'!$A$1:$P$55</definedName>
    <definedName name="_xlnm.Print_Area" localSheetId="3">L_A!$A$1:$P$55</definedName>
    <definedName name="_xlnm.Print_Area" localSheetId="4">N_A!$A$1:$J$48</definedName>
    <definedName name="_xlnm.Print_Area" localSheetId="1">P_A!$A$1:$H$47</definedName>
    <definedName name="_xlnm.Print_Area" localSheetId="6">S_A!$A$1:$P$50</definedName>
  </definedNames>
  <calcPr calcId="152511"/>
</workbook>
</file>

<file path=xl/calcChain.xml><?xml version="1.0" encoding="utf-8"?>
<calcChain xmlns="http://schemas.openxmlformats.org/spreadsheetml/2006/main">
  <c r="AG30" i="178" l="1"/>
  <c r="AF30" i="178"/>
  <c r="AE30" i="178"/>
  <c r="AD30" i="178"/>
  <c r="AC30" i="178"/>
  <c r="AB30" i="178"/>
  <c r="AA30" i="178"/>
  <c r="Z30" i="178"/>
  <c r="Y30" i="178"/>
  <c r="X30" i="178"/>
  <c r="W30" i="178"/>
  <c r="V30" i="178"/>
  <c r="U30" i="178"/>
  <c r="T30" i="178"/>
  <c r="S30" i="178"/>
  <c r="O10" i="178"/>
  <c r="K10" i="178"/>
  <c r="B10" i="178"/>
  <c r="K9" i="178"/>
  <c r="B9" i="178"/>
  <c r="O7" i="178"/>
  <c r="N6" i="178"/>
  <c r="I4" i="178"/>
  <c r="I2" i="178"/>
  <c r="T1" i="178"/>
  <c r="S1" i="178"/>
  <c r="I1" i="178"/>
  <c r="B48" i="177" l="1"/>
  <c r="BV45" i="177"/>
  <c r="BU45" i="177"/>
  <c r="BT45" i="177"/>
  <c r="BS45" i="177"/>
  <c r="BQ45" i="177"/>
  <c r="BP45" i="177"/>
  <c r="BN45" i="177"/>
  <c r="BO45" i="177" s="1"/>
  <c r="BM45" i="177"/>
  <c r="BJ45" i="177"/>
  <c r="BV44" i="177"/>
  <c r="BU44" i="177"/>
  <c r="BT44" i="177"/>
  <c r="BS44" i="177"/>
  <c r="BQ44" i="177"/>
  <c r="BP44" i="177"/>
  <c r="BN44" i="177"/>
  <c r="BO44" i="177" s="1"/>
  <c r="BJ44" i="177"/>
  <c r="BV43" i="177"/>
  <c r="BU43" i="177"/>
  <c r="BT43" i="177"/>
  <c r="BS43" i="177"/>
  <c r="BQ43" i="177"/>
  <c r="BP43" i="177"/>
  <c r="BN43" i="177"/>
  <c r="BM43" i="177" s="1"/>
  <c r="BJ43" i="177"/>
  <c r="BV42" i="177"/>
  <c r="BU42" i="177"/>
  <c r="BT42" i="177"/>
  <c r="BS42" i="177"/>
  <c r="BQ42" i="177"/>
  <c r="BP42" i="177"/>
  <c r="BN42" i="177"/>
  <c r="BO42" i="177" s="1"/>
  <c r="BJ42" i="177"/>
  <c r="BV41" i="177"/>
  <c r="BU41" i="177"/>
  <c r="BT41" i="177"/>
  <c r="BS41" i="177"/>
  <c r="BQ41" i="177"/>
  <c r="BP41" i="177"/>
  <c r="BO41" i="177"/>
  <c r="BN41" i="177"/>
  <c r="BM41" i="177"/>
  <c r="BR41" i="177" s="1"/>
  <c r="BJ41" i="177"/>
  <c r="BV40" i="177"/>
  <c r="BU40" i="177"/>
  <c r="BT40" i="177"/>
  <c r="BS40" i="177"/>
  <c r="BQ40" i="177"/>
  <c r="BP40" i="177"/>
  <c r="BO40" i="177"/>
  <c r="BR40" i="177" s="1"/>
  <c r="BN40" i="177"/>
  <c r="BM40" i="177"/>
  <c r="BJ40" i="177"/>
  <c r="BV39" i="177"/>
  <c r="BU39" i="177"/>
  <c r="BT39" i="177"/>
  <c r="BS39" i="177"/>
  <c r="BR39" i="177"/>
  <c r="BQ39" i="177"/>
  <c r="BP39" i="177"/>
  <c r="BO39" i="177"/>
  <c r="BN39" i="177"/>
  <c r="BM39" i="177"/>
  <c r="BJ39" i="177"/>
  <c r="BV38" i="177"/>
  <c r="BU38" i="177"/>
  <c r="BT38" i="177"/>
  <c r="BS38" i="177"/>
  <c r="BQ38" i="177"/>
  <c r="BP38" i="177"/>
  <c r="BN38" i="177"/>
  <c r="BO38" i="177" s="1"/>
  <c r="BM38" i="177"/>
  <c r="BJ38" i="177"/>
  <c r="BV37" i="177"/>
  <c r="BU37" i="177"/>
  <c r="BT37" i="177"/>
  <c r="BS37" i="177"/>
  <c r="BQ37" i="177"/>
  <c r="BP37" i="177"/>
  <c r="BN37" i="177"/>
  <c r="BO37" i="177" s="1"/>
  <c r="BM37" i="177"/>
  <c r="BJ37" i="177"/>
  <c r="BV36" i="177"/>
  <c r="BU36" i="177"/>
  <c r="BT36" i="177"/>
  <c r="BS36" i="177"/>
  <c r="BQ36" i="177"/>
  <c r="BP36" i="177"/>
  <c r="BN36" i="177"/>
  <c r="BO36" i="177" s="1"/>
  <c r="BJ36" i="177"/>
  <c r="BV35" i="177"/>
  <c r="BU35" i="177"/>
  <c r="BT35" i="177"/>
  <c r="BS35" i="177"/>
  <c r="BQ35" i="177"/>
  <c r="BP35" i="177"/>
  <c r="BN35" i="177"/>
  <c r="BM35" i="177" s="1"/>
  <c r="BJ35" i="177"/>
  <c r="BV34" i="177"/>
  <c r="BU34" i="177"/>
  <c r="BT34" i="177"/>
  <c r="BS34" i="177"/>
  <c r="BQ34" i="177"/>
  <c r="BP34" i="177"/>
  <c r="BN34" i="177"/>
  <c r="BO34" i="177" s="1"/>
  <c r="BJ34" i="177"/>
  <c r="BV33" i="177"/>
  <c r="BU33" i="177"/>
  <c r="BT33" i="177"/>
  <c r="BS33" i="177"/>
  <c r="BQ33" i="177"/>
  <c r="BP33" i="177"/>
  <c r="BO33" i="177"/>
  <c r="BN33" i="177"/>
  <c r="BM33" i="177"/>
  <c r="BR33" i="177" s="1"/>
  <c r="BJ33" i="177"/>
  <c r="BV32" i="177"/>
  <c r="BU32" i="177"/>
  <c r="BT32" i="177"/>
  <c r="BS32" i="177"/>
  <c r="BQ32" i="177"/>
  <c r="BP32" i="177"/>
  <c r="BO32" i="177"/>
  <c r="BR32" i="177" s="1"/>
  <c r="BN32" i="177"/>
  <c r="BM32" i="177"/>
  <c r="BJ32" i="177"/>
  <c r="BV31" i="177"/>
  <c r="BU31" i="177"/>
  <c r="BT31" i="177"/>
  <c r="BS31" i="177"/>
  <c r="BR31" i="177"/>
  <c r="BQ31" i="177"/>
  <c r="BP31" i="177"/>
  <c r="BO31" i="177"/>
  <c r="BN31" i="177"/>
  <c r="BM31" i="177"/>
  <c r="BJ31" i="177"/>
  <c r="BV30" i="177"/>
  <c r="BU30" i="177"/>
  <c r="BT30" i="177"/>
  <c r="BS30" i="177"/>
  <c r="BQ30" i="177"/>
  <c r="BP30" i="177"/>
  <c r="BN30" i="177"/>
  <c r="BO30" i="177" s="1"/>
  <c r="BM30" i="177"/>
  <c r="BJ30" i="177"/>
  <c r="BV29" i="177"/>
  <c r="BU29" i="177"/>
  <c r="BT29" i="177"/>
  <c r="BS29" i="177"/>
  <c r="BQ29" i="177"/>
  <c r="BP29" i="177"/>
  <c r="BN29" i="177"/>
  <c r="BO29" i="177" s="1"/>
  <c r="BM29" i="177"/>
  <c r="BJ29" i="177"/>
  <c r="BV28" i="177"/>
  <c r="BU28" i="177"/>
  <c r="BT28" i="177"/>
  <c r="BS28" i="177"/>
  <c r="BQ28" i="177"/>
  <c r="BP28" i="177"/>
  <c r="BN28" i="177"/>
  <c r="BO28" i="177" s="1"/>
  <c r="BJ28" i="177"/>
  <c r="BV27" i="177"/>
  <c r="BU27" i="177"/>
  <c r="BT27" i="177"/>
  <c r="BS27" i="177"/>
  <c r="BQ27" i="177"/>
  <c r="BP27" i="177"/>
  <c r="BN27" i="177"/>
  <c r="BM27" i="177" s="1"/>
  <c r="BJ27" i="177"/>
  <c r="BV26" i="177"/>
  <c r="BU26" i="177"/>
  <c r="BT26" i="177"/>
  <c r="BS26" i="177"/>
  <c r="BQ26" i="177"/>
  <c r="BP26" i="177"/>
  <c r="BN26" i="177"/>
  <c r="BO26" i="177" s="1"/>
  <c r="BJ26" i="177"/>
  <c r="BV25" i="177"/>
  <c r="BU25" i="177"/>
  <c r="BT25" i="177"/>
  <c r="BS25" i="177"/>
  <c r="BQ25" i="177"/>
  <c r="BP25" i="177"/>
  <c r="BO25" i="177"/>
  <c r="BN25" i="177"/>
  <c r="BM25" i="177"/>
  <c r="BR25" i="177" s="1"/>
  <c r="BJ25" i="177"/>
  <c r="BV24" i="177"/>
  <c r="BU24" i="177"/>
  <c r="BT24" i="177"/>
  <c r="BS24" i="177"/>
  <c r="BQ24" i="177"/>
  <c r="BP24" i="177"/>
  <c r="BO24" i="177"/>
  <c r="BR24" i="177" s="1"/>
  <c r="BN24" i="177"/>
  <c r="BM24" i="177"/>
  <c r="BJ24" i="177"/>
  <c r="BV23" i="177"/>
  <c r="BU23" i="177"/>
  <c r="BT23" i="177"/>
  <c r="BS23" i="177"/>
  <c r="BR23" i="177"/>
  <c r="BQ23" i="177"/>
  <c r="BP23" i="177"/>
  <c r="BO23" i="177"/>
  <c r="BN23" i="177"/>
  <c r="BM23" i="177"/>
  <c r="BJ23" i="177"/>
  <c r="BV22" i="177"/>
  <c r="BU22" i="177"/>
  <c r="BT22" i="177"/>
  <c r="BS22" i="177"/>
  <c r="BQ22" i="177"/>
  <c r="BP22" i="177"/>
  <c r="BN22" i="177"/>
  <c r="BO22" i="177" s="1"/>
  <c r="BM22" i="177"/>
  <c r="BR22" i="177" s="1"/>
  <c r="BJ22" i="177"/>
  <c r="BV21" i="177"/>
  <c r="BU21" i="177"/>
  <c r="BT21" i="177"/>
  <c r="BS21" i="177"/>
  <c r="BQ21" i="177"/>
  <c r="BP21" i="177"/>
  <c r="BN21" i="177"/>
  <c r="BO21" i="177" s="1"/>
  <c r="BM21" i="177"/>
  <c r="BJ21" i="177"/>
  <c r="BV20" i="177"/>
  <c r="BU20" i="177"/>
  <c r="BT20" i="177"/>
  <c r="BS20" i="177"/>
  <c r="BQ20" i="177"/>
  <c r="BP20" i="177"/>
  <c r="BN20" i="177"/>
  <c r="BO20" i="177" s="1"/>
  <c r="BJ20" i="177"/>
  <c r="BV19" i="177"/>
  <c r="BU19" i="177"/>
  <c r="BT19" i="177"/>
  <c r="BS19" i="177"/>
  <c r="BQ19" i="177"/>
  <c r="BP19" i="177"/>
  <c r="BN19" i="177"/>
  <c r="BM19" i="177" s="1"/>
  <c r="BJ19" i="177"/>
  <c r="BV18" i="177"/>
  <c r="BU18" i="177"/>
  <c r="BT18" i="177"/>
  <c r="BS18" i="177"/>
  <c r="BQ18" i="177"/>
  <c r="BP18" i="177"/>
  <c r="BN18" i="177"/>
  <c r="BO18" i="177" s="1"/>
  <c r="BJ18" i="177"/>
  <c r="BV17" i="177"/>
  <c r="BU17" i="177"/>
  <c r="BT17" i="177"/>
  <c r="BS17" i="177"/>
  <c r="BQ17" i="177"/>
  <c r="BP17" i="177"/>
  <c r="BO17" i="177"/>
  <c r="BN17" i="177"/>
  <c r="BM17" i="177"/>
  <c r="BR17" i="177" s="1"/>
  <c r="BJ17" i="177"/>
  <c r="BV16" i="177"/>
  <c r="BU16" i="177"/>
  <c r="BT16" i="177"/>
  <c r="BS16" i="177"/>
  <c r="BQ16" i="177"/>
  <c r="BP16" i="177"/>
  <c r="BO16" i="177"/>
  <c r="BR16" i="177" s="1"/>
  <c r="BN16" i="177"/>
  <c r="BM16" i="177"/>
  <c r="BJ16" i="177"/>
  <c r="BV15" i="177"/>
  <c r="BU15" i="177"/>
  <c r="BT15" i="177"/>
  <c r="BS15" i="177"/>
  <c r="BR15" i="177"/>
  <c r="BQ15" i="177"/>
  <c r="BP15" i="177"/>
  <c r="BO15" i="177"/>
  <c r="BN15" i="177"/>
  <c r="BM15" i="177"/>
  <c r="BJ15" i="177"/>
  <c r="BV14" i="177"/>
  <c r="BU14" i="177"/>
  <c r="BT14" i="177"/>
  <c r="BS14" i="177"/>
  <c r="BQ14" i="177"/>
  <c r="BP14" i="177"/>
  <c r="BN14" i="177"/>
  <c r="BO14" i="177" s="1"/>
  <c r="BM14" i="177"/>
  <c r="BJ14" i="177"/>
  <c r="AX10" i="177"/>
  <c r="Z10" i="177"/>
  <c r="BE10" i="177" s="1"/>
  <c r="T10" i="177"/>
  <c r="C10" i="177"/>
  <c r="AE10" i="177" s="1"/>
  <c r="AX9" i="177"/>
  <c r="T9" i="177"/>
  <c r="C9" i="177"/>
  <c r="AE9" i="177" s="1"/>
  <c r="BB7" i="177"/>
  <c r="Y7" i="177"/>
  <c r="BC7" i="177" s="1"/>
  <c r="X6" i="177"/>
  <c r="BB6" i="177" s="1"/>
  <c r="BK1" i="177"/>
  <c r="BJ1" i="177"/>
  <c r="Q1" i="177" s="1"/>
  <c r="AU1" i="177" s="1"/>
  <c r="AV45" i="176"/>
  <c r="AU45" i="176"/>
  <c r="AK45" i="176" s="1"/>
  <c r="AS45" i="176"/>
  <c r="AQ45" i="176"/>
  <c r="AN45" i="176"/>
  <c r="AM45" i="176"/>
  <c r="AH45" i="176"/>
  <c r="AG45" i="176"/>
  <c r="AF45" i="176"/>
  <c r="AE45" i="176"/>
  <c r="AD45" i="176"/>
  <c r="AV44" i="176"/>
  <c r="AU44" i="176"/>
  <c r="AK44" i="176" s="1"/>
  <c r="AS44" i="176"/>
  <c r="AQ44" i="176"/>
  <c r="AN44" i="176"/>
  <c r="AM44" i="176"/>
  <c r="AH44" i="176"/>
  <c r="AG44" i="176"/>
  <c r="AF44" i="176"/>
  <c r="AE44" i="176"/>
  <c r="AD44" i="176"/>
  <c r="AV43" i="176"/>
  <c r="AU43" i="176"/>
  <c r="AS43" i="176"/>
  <c r="AQ43" i="176"/>
  <c r="AN43" i="176"/>
  <c r="AM43" i="176"/>
  <c r="AK43" i="176"/>
  <c r="AP43" i="176" s="1"/>
  <c r="AH43" i="176"/>
  <c r="AG43" i="176"/>
  <c r="AF43" i="176"/>
  <c r="AE43" i="176"/>
  <c r="AD43" i="176"/>
  <c r="AV42" i="176"/>
  <c r="AU42" i="176"/>
  <c r="AS42" i="176"/>
  <c r="AQ42" i="176"/>
  <c r="AN42" i="176"/>
  <c r="AM42" i="176"/>
  <c r="AK42" i="176"/>
  <c r="AR42" i="176" s="1"/>
  <c r="AH42" i="176"/>
  <c r="AG42" i="176"/>
  <c r="AF42" i="176"/>
  <c r="AE42" i="176"/>
  <c r="AD42" i="176"/>
  <c r="AV41" i="176"/>
  <c r="AU41" i="176"/>
  <c r="AK41" i="176" s="1"/>
  <c r="AS41" i="176"/>
  <c r="AQ41" i="176"/>
  <c r="AN41" i="176"/>
  <c r="AM41" i="176"/>
  <c r="AH41" i="176"/>
  <c r="AG41" i="176"/>
  <c r="AF41" i="176"/>
  <c r="AE41" i="176"/>
  <c r="AD41" i="176"/>
  <c r="AV40" i="176"/>
  <c r="AU40" i="176"/>
  <c r="AK40" i="176" s="1"/>
  <c r="AS40" i="176"/>
  <c r="AQ40" i="176"/>
  <c r="AN40" i="176"/>
  <c r="AM40" i="176"/>
  <c r="AH40" i="176"/>
  <c r="AG40" i="176"/>
  <c r="AF40" i="176"/>
  <c r="AE40" i="176"/>
  <c r="AD40" i="176"/>
  <c r="AV39" i="176"/>
  <c r="AU39" i="176"/>
  <c r="AS39" i="176"/>
  <c r="AQ39" i="176"/>
  <c r="AN39" i="176"/>
  <c r="AM39" i="176"/>
  <c r="AK39" i="176"/>
  <c r="AP39" i="176" s="1"/>
  <c r="AH39" i="176"/>
  <c r="AG39" i="176"/>
  <c r="AF39" i="176"/>
  <c r="AE39" i="176"/>
  <c r="AD39" i="176"/>
  <c r="AV38" i="176"/>
  <c r="AU38" i="176"/>
  <c r="AS38" i="176"/>
  <c r="AQ38" i="176"/>
  <c r="AN38" i="176"/>
  <c r="AM38" i="176"/>
  <c r="AK38" i="176"/>
  <c r="AR38" i="176" s="1"/>
  <c r="AH38" i="176"/>
  <c r="AG38" i="176"/>
  <c r="AF38" i="176"/>
  <c r="AE38" i="176"/>
  <c r="AD38" i="176"/>
  <c r="AV37" i="176"/>
  <c r="AU37" i="176"/>
  <c r="AK37" i="176" s="1"/>
  <c r="AS37" i="176"/>
  <c r="AQ37" i="176"/>
  <c r="AN37" i="176"/>
  <c r="AM37" i="176"/>
  <c r="AH37" i="176"/>
  <c r="AG37" i="176"/>
  <c r="AF37" i="176"/>
  <c r="AE37" i="176"/>
  <c r="AD37" i="176"/>
  <c r="AV36" i="176"/>
  <c r="AU36" i="176"/>
  <c r="AK36" i="176" s="1"/>
  <c r="AS36" i="176"/>
  <c r="AQ36" i="176"/>
  <c r="AN36" i="176"/>
  <c r="AM36" i="176"/>
  <c r="AH36" i="176"/>
  <c r="AG36" i="176"/>
  <c r="AF36" i="176"/>
  <c r="AE36" i="176"/>
  <c r="AD36" i="176"/>
  <c r="AV35" i="176"/>
  <c r="AU35" i="176"/>
  <c r="AS35" i="176"/>
  <c r="AQ35" i="176"/>
  <c r="AN35" i="176"/>
  <c r="AM35" i="176"/>
  <c r="AK35" i="176"/>
  <c r="AP35" i="176" s="1"/>
  <c r="AH35" i="176"/>
  <c r="AG35" i="176"/>
  <c r="AF35" i="176"/>
  <c r="AE35" i="176"/>
  <c r="AD35" i="176"/>
  <c r="AV34" i="176"/>
  <c r="AU34" i="176"/>
  <c r="AS34" i="176"/>
  <c r="AQ34" i="176"/>
  <c r="AN34" i="176"/>
  <c r="AM34" i="176"/>
  <c r="AK34" i="176"/>
  <c r="AR34" i="176" s="1"/>
  <c r="AH34" i="176"/>
  <c r="AG34" i="176"/>
  <c r="AF34" i="176"/>
  <c r="AE34" i="176"/>
  <c r="AD34" i="176"/>
  <c r="AV33" i="176"/>
  <c r="AU33" i="176"/>
  <c r="AK33" i="176" s="1"/>
  <c r="AS33" i="176"/>
  <c r="AQ33" i="176"/>
  <c r="AN33" i="176"/>
  <c r="AM33" i="176"/>
  <c r="AH33" i="176"/>
  <c r="AG33" i="176"/>
  <c r="AF33" i="176"/>
  <c r="AE33" i="176"/>
  <c r="AD33" i="176"/>
  <c r="AV32" i="176"/>
  <c r="AU32" i="176"/>
  <c r="AK32" i="176" s="1"/>
  <c r="AS32" i="176"/>
  <c r="AQ32" i="176"/>
  <c r="AN32" i="176"/>
  <c r="AM32" i="176"/>
  <c r="AH32" i="176"/>
  <c r="AG32" i="176"/>
  <c r="AF32" i="176"/>
  <c r="AE32" i="176"/>
  <c r="AD32" i="176"/>
  <c r="AV31" i="176"/>
  <c r="AU31" i="176"/>
  <c r="AS31" i="176"/>
  <c r="AQ31" i="176"/>
  <c r="AN31" i="176"/>
  <c r="AM31" i="176"/>
  <c r="AK31" i="176"/>
  <c r="AP31" i="176" s="1"/>
  <c r="AH31" i="176"/>
  <c r="AG31" i="176"/>
  <c r="AF31" i="176"/>
  <c r="AE31" i="176"/>
  <c r="AD31" i="176"/>
  <c r="AV30" i="176"/>
  <c r="AU30" i="176"/>
  <c r="AS30" i="176"/>
  <c r="AQ30" i="176"/>
  <c r="AN30" i="176"/>
  <c r="AM30" i="176"/>
  <c r="AK30" i="176"/>
  <c r="AR30" i="176" s="1"/>
  <c r="AH30" i="176"/>
  <c r="AG30" i="176"/>
  <c r="AF30" i="176"/>
  <c r="AE30" i="176"/>
  <c r="AD30" i="176"/>
  <c r="AV29" i="176"/>
  <c r="AU29" i="176"/>
  <c r="AK29" i="176" s="1"/>
  <c r="AS29" i="176"/>
  <c r="AQ29" i="176"/>
  <c r="AN29" i="176"/>
  <c r="AM29" i="176"/>
  <c r="AH29" i="176"/>
  <c r="AG29" i="176"/>
  <c r="AF29" i="176"/>
  <c r="AE29" i="176"/>
  <c r="AD29" i="176"/>
  <c r="AV28" i="176"/>
  <c r="AU28" i="176"/>
  <c r="AK28" i="176" s="1"/>
  <c r="AS28" i="176"/>
  <c r="AQ28" i="176"/>
  <c r="AN28" i="176"/>
  <c r="AM28" i="176"/>
  <c r="AH28" i="176"/>
  <c r="AG28" i="176"/>
  <c r="AF28" i="176"/>
  <c r="AE28" i="176"/>
  <c r="AD28" i="176"/>
  <c r="AV27" i="176"/>
  <c r="AU27" i="176"/>
  <c r="AS27" i="176"/>
  <c r="AQ27" i="176"/>
  <c r="AN27" i="176"/>
  <c r="AM27" i="176"/>
  <c r="AK27" i="176"/>
  <c r="AP27" i="176" s="1"/>
  <c r="AH27" i="176"/>
  <c r="AG27" i="176"/>
  <c r="AF27" i="176"/>
  <c r="AE27" i="176"/>
  <c r="AD27" i="176"/>
  <c r="AV26" i="176"/>
  <c r="AU26" i="176"/>
  <c r="AS26" i="176"/>
  <c r="AQ26" i="176"/>
  <c r="AN26" i="176"/>
  <c r="AM26" i="176"/>
  <c r="AK26" i="176"/>
  <c r="AR26" i="176" s="1"/>
  <c r="AH26" i="176"/>
  <c r="AG26" i="176"/>
  <c r="AF26" i="176"/>
  <c r="AE26" i="176"/>
  <c r="AD26" i="176"/>
  <c r="AV25" i="176"/>
  <c r="AU25" i="176"/>
  <c r="AK25" i="176" s="1"/>
  <c r="AS25" i="176"/>
  <c r="AQ25" i="176"/>
  <c r="AN25" i="176"/>
  <c r="AM25" i="176"/>
  <c r="AH25" i="176"/>
  <c r="AG25" i="176"/>
  <c r="AF25" i="176"/>
  <c r="AE25" i="176"/>
  <c r="AD25" i="176"/>
  <c r="AV24" i="176"/>
  <c r="AU24" i="176"/>
  <c r="AK24" i="176" s="1"/>
  <c r="AS24" i="176"/>
  <c r="AQ24" i="176"/>
  <c r="AN24" i="176"/>
  <c r="AM24" i="176"/>
  <c r="AH24" i="176"/>
  <c r="AG24" i="176"/>
  <c r="AF24" i="176"/>
  <c r="AE24" i="176"/>
  <c r="AD24" i="176"/>
  <c r="AV23" i="176"/>
  <c r="AU23" i="176"/>
  <c r="AS23" i="176"/>
  <c r="AQ23" i="176"/>
  <c r="AN23" i="176"/>
  <c r="AM23" i="176"/>
  <c r="AK23" i="176"/>
  <c r="AP23" i="176" s="1"/>
  <c r="AH23" i="176"/>
  <c r="AG23" i="176"/>
  <c r="AF23" i="176"/>
  <c r="AE23" i="176"/>
  <c r="AD23" i="176"/>
  <c r="AV22" i="176"/>
  <c r="AU22" i="176"/>
  <c r="AS22" i="176"/>
  <c r="AQ22" i="176"/>
  <c r="AN22" i="176"/>
  <c r="AM22" i="176"/>
  <c r="AK22" i="176"/>
  <c r="AR22" i="176" s="1"/>
  <c r="AH22" i="176"/>
  <c r="AG22" i="176"/>
  <c r="AF22" i="176"/>
  <c r="AE22" i="176"/>
  <c r="AD22" i="176"/>
  <c r="AV21" i="176"/>
  <c r="AU21" i="176"/>
  <c r="AK21" i="176" s="1"/>
  <c r="AS21" i="176"/>
  <c r="AQ21" i="176"/>
  <c r="AN21" i="176"/>
  <c r="AM21" i="176"/>
  <c r="AH21" i="176"/>
  <c r="AG21" i="176"/>
  <c r="AF21" i="176"/>
  <c r="AE21" i="176"/>
  <c r="AD21" i="176"/>
  <c r="AV20" i="176"/>
  <c r="AU20" i="176"/>
  <c r="AK20" i="176" s="1"/>
  <c r="AS20" i="176"/>
  <c r="AQ20" i="176"/>
  <c r="AN20" i="176"/>
  <c r="AM20" i="176"/>
  <c r="AH20" i="176"/>
  <c r="AG20" i="176"/>
  <c r="AF20" i="176"/>
  <c r="AE20" i="176"/>
  <c r="AD20" i="176"/>
  <c r="AV19" i="176"/>
  <c r="AU19" i="176"/>
  <c r="AS19" i="176"/>
  <c r="AQ19" i="176"/>
  <c r="AN19" i="176"/>
  <c r="AM19" i="176"/>
  <c r="AK19" i="176"/>
  <c r="AP19" i="176" s="1"/>
  <c r="AH19" i="176"/>
  <c r="AG19" i="176"/>
  <c r="AF19" i="176"/>
  <c r="AE19" i="176"/>
  <c r="AD19" i="176"/>
  <c r="AV18" i="176"/>
  <c r="AU18" i="176"/>
  <c r="AS18" i="176"/>
  <c r="AQ18" i="176"/>
  <c r="AN18" i="176"/>
  <c r="AM18" i="176"/>
  <c r="AK18" i="176"/>
  <c r="AR18" i="176" s="1"/>
  <c r="AH18" i="176"/>
  <c r="AG18" i="176"/>
  <c r="AF18" i="176"/>
  <c r="AE18" i="176"/>
  <c r="AD18" i="176"/>
  <c r="AV17" i="176"/>
  <c r="AU17" i="176"/>
  <c r="AK17" i="176" s="1"/>
  <c r="AS17" i="176"/>
  <c r="AQ17" i="176"/>
  <c r="AN17" i="176"/>
  <c r="AM17" i="176"/>
  <c r="AH17" i="176"/>
  <c r="AG17" i="176"/>
  <c r="AF17" i="176"/>
  <c r="AE17" i="176"/>
  <c r="AD17" i="176"/>
  <c r="AV16" i="176"/>
  <c r="AU16" i="176"/>
  <c r="AK16" i="176" s="1"/>
  <c r="AS16" i="176"/>
  <c r="AQ16" i="176"/>
  <c r="AN16" i="176"/>
  <c r="AM16" i="176"/>
  <c r="AH16" i="176"/>
  <c r="AH46" i="176" s="1"/>
  <c r="AG16" i="176"/>
  <c r="AG46" i="176" s="1"/>
  <c r="AF16" i="176"/>
  <c r="AF46" i="176" s="1"/>
  <c r="AE16" i="176"/>
  <c r="AE46" i="176" s="1"/>
  <c r="AD16" i="176"/>
  <c r="AD46" i="176" s="1"/>
  <c r="AD47" i="176" s="1"/>
  <c r="AB12" i="176"/>
  <c r="Z10" i="176"/>
  <c r="S10" i="176"/>
  <c r="C10" i="176"/>
  <c r="S9" i="176"/>
  <c r="C9" i="176"/>
  <c r="Z7" i="176"/>
  <c r="Y6" i="176"/>
  <c r="P2" i="176"/>
  <c r="AE1" i="176"/>
  <c r="AD1" i="176"/>
  <c r="P1" i="176" s="1"/>
  <c r="BR14" i="177" l="1"/>
  <c r="BR21" i="177"/>
  <c r="BR29" i="177"/>
  <c r="BR30" i="177"/>
  <c r="BR35" i="177"/>
  <c r="BR37" i="177"/>
  <c r="BR38" i="177"/>
  <c r="BR45" i="177"/>
  <c r="BO27" i="177"/>
  <c r="BR27" i="177" s="1"/>
  <c r="Q4" i="177"/>
  <c r="AU4" i="177" s="1"/>
  <c r="BM20" i="177"/>
  <c r="BR20" i="177" s="1"/>
  <c r="BM28" i="177"/>
  <c r="BR28" i="177" s="1"/>
  <c r="BM36" i="177"/>
  <c r="BR36" i="177" s="1"/>
  <c r="BM44" i="177"/>
  <c r="BR44" i="177" s="1"/>
  <c r="BO35" i="177"/>
  <c r="BO43" i="177"/>
  <c r="BR43" i="177" s="1"/>
  <c r="Q2" i="177"/>
  <c r="AU2" i="177" s="1"/>
  <c r="BM18" i="177"/>
  <c r="BR18" i="177" s="1"/>
  <c r="BM26" i="177"/>
  <c r="BR26" i="177" s="1"/>
  <c r="BM34" i="177"/>
  <c r="BR34" i="177" s="1"/>
  <c r="BM42" i="177"/>
  <c r="BR42" i="177" s="1"/>
  <c r="BO19" i="177"/>
  <c r="BR19" i="177" s="1"/>
  <c r="AL25" i="176"/>
  <c r="AR25" i="176"/>
  <c r="AJ25" i="176"/>
  <c r="AP25" i="176"/>
  <c r="AL41" i="176"/>
  <c r="AR41" i="176"/>
  <c r="AJ41" i="176"/>
  <c r="AP41" i="176"/>
  <c r="AL16" i="176"/>
  <c r="AR16" i="176"/>
  <c r="AJ16" i="176"/>
  <c r="AP16" i="176"/>
  <c r="AL32" i="176"/>
  <c r="AR32" i="176"/>
  <c r="AJ32" i="176"/>
  <c r="AP32" i="176"/>
  <c r="AL37" i="176"/>
  <c r="AR37" i="176"/>
  <c r="AJ37" i="176"/>
  <c r="AP37" i="176"/>
  <c r="AL28" i="176"/>
  <c r="AR28" i="176"/>
  <c r="AJ28" i="176"/>
  <c r="AP28" i="176"/>
  <c r="AL44" i="176"/>
  <c r="AR44" i="176"/>
  <c r="AJ44" i="176"/>
  <c r="AP44" i="176"/>
  <c r="AL21" i="176"/>
  <c r="AR21" i="176"/>
  <c r="AJ21" i="176"/>
  <c r="AP21" i="176"/>
  <c r="AL17" i="176"/>
  <c r="AR17" i="176"/>
  <c r="AJ17" i="176"/>
  <c r="AP17" i="176"/>
  <c r="AL33" i="176"/>
  <c r="AR33" i="176"/>
  <c r="AJ33" i="176"/>
  <c r="AP33" i="176"/>
  <c r="AL24" i="176"/>
  <c r="AR24" i="176"/>
  <c r="AJ24" i="176"/>
  <c r="AP24" i="176"/>
  <c r="AL40" i="176"/>
  <c r="AR40" i="176"/>
  <c r="AJ40" i="176"/>
  <c r="AP40" i="176"/>
  <c r="AL29" i="176"/>
  <c r="AR29" i="176"/>
  <c r="AJ29" i="176"/>
  <c r="AP29" i="176"/>
  <c r="AL45" i="176"/>
  <c r="AR45" i="176"/>
  <c r="AJ45" i="176"/>
  <c r="AP45" i="176"/>
  <c r="AL20" i="176"/>
  <c r="AR20" i="176"/>
  <c r="AJ20" i="176"/>
  <c r="AP20" i="176"/>
  <c r="AL36" i="176"/>
  <c r="AR36" i="176"/>
  <c r="AJ36" i="176"/>
  <c r="AP36" i="176"/>
  <c r="AL18" i="176"/>
  <c r="AJ19" i="176"/>
  <c r="AR19" i="176"/>
  <c r="AL22" i="176"/>
  <c r="AJ23" i="176"/>
  <c r="AR23" i="176"/>
  <c r="AL26" i="176"/>
  <c r="AJ27" i="176"/>
  <c r="AR27" i="176"/>
  <c r="AL30" i="176"/>
  <c r="AJ31" i="176"/>
  <c r="AR31" i="176"/>
  <c r="AL34" i="176"/>
  <c r="AJ35" i="176"/>
  <c r="AR35" i="176"/>
  <c r="AL38" i="176"/>
  <c r="AJ39" i="176"/>
  <c r="AR39" i="176"/>
  <c r="AL42" i="176"/>
  <c r="AJ43" i="176"/>
  <c r="AR43" i="176"/>
  <c r="P4" i="176"/>
  <c r="AL19" i="176"/>
  <c r="AL23" i="176"/>
  <c r="AL27" i="176"/>
  <c r="AL31" i="176"/>
  <c r="AL35" i="176"/>
  <c r="AL39" i="176"/>
  <c r="AL43" i="176"/>
  <c r="AP18" i="176"/>
  <c r="AP22" i="176"/>
  <c r="AP26" i="176"/>
  <c r="AP30" i="176"/>
  <c r="AP34" i="176"/>
  <c r="AP38" i="176"/>
  <c r="AP42" i="176"/>
  <c r="AJ18" i="176"/>
  <c r="AJ22" i="176"/>
  <c r="AJ26" i="176"/>
  <c r="AJ30" i="176"/>
  <c r="AJ34" i="176"/>
  <c r="AJ38" i="176"/>
  <c r="AJ42" i="176"/>
  <c r="AO26" i="176" l="1"/>
  <c r="AT26" i="176"/>
  <c r="AO36" i="176"/>
  <c r="AT36" i="176"/>
  <c r="AT45" i="176"/>
  <c r="AO45" i="176"/>
  <c r="AT40" i="176"/>
  <c r="AO40" i="176"/>
  <c r="AT33" i="176"/>
  <c r="AO33" i="176"/>
  <c r="AT21" i="176"/>
  <c r="AO21" i="176"/>
  <c r="AO28" i="176"/>
  <c r="AT28" i="176"/>
  <c r="AO32" i="176"/>
  <c r="AT32" i="176"/>
  <c r="AT41" i="176"/>
  <c r="AO41" i="176"/>
  <c r="AO30" i="176"/>
  <c r="AT30" i="176"/>
  <c r="AO27" i="176"/>
  <c r="AT27" i="176"/>
  <c r="AO22" i="176"/>
  <c r="AT22" i="176"/>
  <c r="AO35" i="176"/>
  <c r="AT35" i="176"/>
  <c r="AO23" i="176"/>
  <c r="AT23" i="176"/>
  <c r="AO43" i="176"/>
  <c r="AT43" i="176"/>
  <c r="AO42" i="176"/>
  <c r="AT42" i="176"/>
  <c r="AO31" i="176"/>
  <c r="AT31" i="176"/>
  <c r="AT20" i="176"/>
  <c r="AO20" i="176"/>
  <c r="AT29" i="176"/>
  <c r="AO29" i="176"/>
  <c r="AT24" i="176"/>
  <c r="AO24" i="176"/>
  <c r="AT17" i="176"/>
  <c r="AO17" i="176"/>
  <c r="AT44" i="176"/>
  <c r="AO44" i="176"/>
  <c r="AT37" i="176"/>
  <c r="AO37" i="176"/>
  <c r="AO16" i="176"/>
  <c r="AT16" i="176"/>
  <c r="AT25" i="176"/>
  <c r="AO25" i="176"/>
  <c r="AO18" i="176"/>
  <c r="AT18" i="176"/>
  <c r="AO38" i="176"/>
  <c r="AT38" i="176"/>
  <c r="AO19" i="176"/>
  <c r="AT19" i="176"/>
  <c r="AO34" i="176"/>
  <c r="AT34" i="176"/>
  <c r="AO39" i="176"/>
  <c r="AT39" i="176"/>
  <c r="D12" i="13"/>
  <c r="O1" i="178" s="1"/>
  <c r="D13" i="13"/>
  <c r="O2" i="178" s="1"/>
  <c r="D14" i="13"/>
  <c r="O3" i="178" s="1"/>
  <c r="D15" i="13"/>
  <c r="O4" i="178" s="1"/>
  <c r="D11" i="13"/>
  <c r="A5" i="178" s="1"/>
  <c r="D32" i="13"/>
  <c r="D30" i="13"/>
  <c r="AG14" i="145"/>
  <c r="AG15" i="145"/>
  <c r="AG16" i="145"/>
  <c r="AG17" i="145"/>
  <c r="AG18" i="145"/>
  <c r="AG19" i="145"/>
  <c r="AG20" i="145"/>
  <c r="AG21" i="145"/>
  <c r="AG22" i="145"/>
  <c r="AG23" i="145"/>
  <c r="AG24" i="145"/>
  <c r="AG25" i="145"/>
  <c r="AG26" i="145"/>
  <c r="AG27" i="145"/>
  <c r="AG28" i="145"/>
  <c r="AG29" i="145"/>
  <c r="AG30" i="145"/>
  <c r="AG31" i="145"/>
  <c r="AG32" i="145"/>
  <c r="AG33" i="145"/>
  <c r="AG34" i="145"/>
  <c r="AG35" i="145"/>
  <c r="AG36" i="145"/>
  <c r="AG37" i="145"/>
  <c r="AG38" i="145"/>
  <c r="AG39" i="145"/>
  <c r="AG40" i="145"/>
  <c r="AG41" i="145"/>
  <c r="AG42" i="145"/>
  <c r="AG43" i="145"/>
  <c r="AG44" i="145"/>
  <c r="AG45" i="145"/>
  <c r="AG46" i="145"/>
  <c r="AG47" i="145"/>
  <c r="AG48" i="145"/>
  <c r="AG49" i="145"/>
  <c r="AG50" i="145"/>
  <c r="H1" i="145"/>
  <c r="S1" i="145"/>
  <c r="H2" i="145"/>
  <c r="H4" i="145"/>
  <c r="L6" i="145"/>
  <c r="M7" i="145"/>
  <c r="B9" i="145"/>
  <c r="J9" i="145"/>
  <c r="B10" i="145"/>
  <c r="J10" i="145"/>
  <c r="N10" i="145"/>
  <c r="P14" i="145"/>
  <c r="P15" i="145"/>
  <c r="P16" i="145"/>
  <c r="P17" i="145"/>
  <c r="P18" i="145"/>
  <c r="P19" i="145"/>
  <c r="P20" i="145"/>
  <c r="P21" i="145"/>
  <c r="P22" i="145"/>
  <c r="P23" i="145"/>
  <c r="P24" i="145"/>
  <c r="P25" i="145"/>
  <c r="P26" i="145"/>
  <c r="P27" i="145"/>
  <c r="P28" i="145"/>
  <c r="P29" i="145"/>
  <c r="P30" i="145"/>
  <c r="P31" i="145"/>
  <c r="P32" i="145"/>
  <c r="P33" i="145"/>
  <c r="P34" i="145"/>
  <c r="P35" i="145"/>
  <c r="P36" i="145"/>
  <c r="P37" i="145"/>
  <c r="P38" i="145"/>
  <c r="P39" i="145"/>
  <c r="P40" i="145"/>
  <c r="P41" i="145"/>
  <c r="P42" i="145"/>
  <c r="P43" i="145"/>
  <c r="P44" i="145"/>
  <c r="P45" i="145"/>
  <c r="P46" i="145"/>
  <c r="P47" i="145"/>
  <c r="P48" i="145"/>
  <c r="P49" i="145"/>
  <c r="B50" i="145"/>
  <c r="C50" i="145"/>
  <c r="D50" i="145"/>
  <c r="E50" i="145"/>
  <c r="F50" i="145"/>
  <c r="G50" i="145"/>
  <c r="H50" i="145"/>
  <c r="I50" i="145"/>
  <c r="J50" i="145"/>
  <c r="K50" i="145"/>
  <c r="L50" i="145"/>
  <c r="M50" i="145"/>
  <c r="N50" i="145"/>
  <c r="O50" i="145"/>
  <c r="L6" i="117"/>
  <c r="L7" i="117"/>
  <c r="M7" i="117"/>
  <c r="B9" i="117"/>
  <c r="L9" i="117"/>
  <c r="B10" i="117"/>
  <c r="L10" i="117"/>
  <c r="N10" i="117"/>
  <c r="P13" i="117"/>
  <c r="R13" i="117"/>
  <c r="S13" i="117"/>
  <c r="T13" i="117"/>
  <c r="U13" i="117"/>
  <c r="V13" i="117"/>
  <c r="W13" i="117"/>
  <c r="X13" i="117"/>
  <c r="Y13" i="117"/>
  <c r="P14" i="117"/>
  <c r="R14" i="117"/>
  <c r="S14" i="117"/>
  <c r="T14" i="117"/>
  <c r="U14" i="117"/>
  <c r="V14" i="117"/>
  <c r="W14" i="117"/>
  <c r="X14" i="117"/>
  <c r="Y14" i="117"/>
  <c r="P15" i="117"/>
  <c r="R15" i="117"/>
  <c r="Z15" i="117" s="1"/>
  <c r="S15" i="117"/>
  <c r="T15" i="117"/>
  <c r="U15" i="117"/>
  <c r="V15" i="117"/>
  <c r="W15" i="117"/>
  <c r="X15" i="117"/>
  <c r="Y15" i="117"/>
  <c r="P16" i="117"/>
  <c r="R16" i="117"/>
  <c r="Z16" i="117" s="1"/>
  <c r="S16" i="117"/>
  <c r="T16" i="117"/>
  <c r="U16" i="117"/>
  <c r="V16" i="117"/>
  <c r="W16" i="117"/>
  <c r="X16" i="117"/>
  <c r="Y16" i="117"/>
  <c r="P17" i="117"/>
  <c r="R17" i="117"/>
  <c r="Z17" i="117" s="1"/>
  <c r="S17" i="117"/>
  <c r="T17" i="117"/>
  <c r="U17" i="117"/>
  <c r="V17" i="117"/>
  <c r="W17" i="117"/>
  <c r="X17" i="117"/>
  <c r="Y17" i="117"/>
  <c r="P18" i="117"/>
  <c r="R18" i="117"/>
  <c r="Z18" i="117" s="1"/>
  <c r="S18" i="117"/>
  <c r="T18" i="117"/>
  <c r="U18" i="117"/>
  <c r="V18" i="117"/>
  <c r="W18" i="117"/>
  <c r="X18" i="117"/>
  <c r="Y18" i="117"/>
  <c r="P19" i="117"/>
  <c r="R19" i="117"/>
  <c r="Z19" i="117" s="1"/>
  <c r="S19" i="117"/>
  <c r="T19" i="117"/>
  <c r="U19" i="117"/>
  <c r="V19" i="117"/>
  <c r="W19" i="117"/>
  <c r="X19" i="117"/>
  <c r="Y19" i="117"/>
  <c r="P20" i="117"/>
  <c r="R20" i="117"/>
  <c r="Z20" i="117" s="1"/>
  <c r="S20" i="117"/>
  <c r="T20" i="117"/>
  <c r="U20" i="117"/>
  <c r="V20" i="117"/>
  <c r="W20" i="117"/>
  <c r="X20" i="117"/>
  <c r="Y20" i="117"/>
  <c r="P21" i="117"/>
  <c r="R21" i="117"/>
  <c r="Z21" i="117" s="1"/>
  <c r="S21" i="117"/>
  <c r="T21" i="117"/>
  <c r="U21" i="117"/>
  <c r="V21" i="117"/>
  <c r="W21" i="117"/>
  <c r="X21" i="117"/>
  <c r="Y21" i="117"/>
  <c r="P22" i="117"/>
  <c r="R22" i="117"/>
  <c r="Z22" i="117" s="1"/>
  <c r="S22" i="117"/>
  <c r="T22" i="117"/>
  <c r="U22" i="117"/>
  <c r="V22" i="117"/>
  <c r="W22" i="117"/>
  <c r="X22" i="117"/>
  <c r="Y22" i="117"/>
  <c r="P23" i="117"/>
  <c r="R23" i="117"/>
  <c r="Z23" i="117" s="1"/>
  <c r="S23" i="117"/>
  <c r="T23" i="117"/>
  <c r="U23" i="117"/>
  <c r="V23" i="117"/>
  <c r="W23" i="117"/>
  <c r="X23" i="117"/>
  <c r="Y23" i="117"/>
  <c r="P24" i="117"/>
  <c r="R24" i="117"/>
  <c r="Z24" i="117" s="1"/>
  <c r="S24" i="117"/>
  <c r="T24" i="117"/>
  <c r="U24" i="117"/>
  <c r="V24" i="117"/>
  <c r="W24" i="117"/>
  <c r="X24" i="117"/>
  <c r="Y24" i="117"/>
  <c r="P25" i="117"/>
  <c r="R25" i="117"/>
  <c r="S25" i="117"/>
  <c r="T25" i="117"/>
  <c r="U25" i="117"/>
  <c r="V25" i="117"/>
  <c r="W25" i="117"/>
  <c r="X25" i="117"/>
  <c r="Y25" i="117"/>
  <c r="P26" i="117"/>
  <c r="R26" i="117"/>
  <c r="Z26" i="117" s="1"/>
  <c r="S26" i="117"/>
  <c r="T26" i="117"/>
  <c r="U26" i="117"/>
  <c r="V26" i="117"/>
  <c r="W26" i="117"/>
  <c r="X26" i="117"/>
  <c r="Y26" i="117"/>
  <c r="P27" i="117"/>
  <c r="R27" i="117"/>
  <c r="Z27" i="117" s="1"/>
  <c r="S27" i="117"/>
  <c r="T27" i="117"/>
  <c r="U27" i="117"/>
  <c r="V27" i="117"/>
  <c r="W27" i="117"/>
  <c r="X27" i="117"/>
  <c r="Y27" i="117"/>
  <c r="P28" i="117"/>
  <c r="R28" i="117"/>
  <c r="Z28" i="117" s="1"/>
  <c r="S28" i="117"/>
  <c r="T28" i="117"/>
  <c r="U28" i="117"/>
  <c r="V28" i="117"/>
  <c r="W28" i="117"/>
  <c r="X28" i="117"/>
  <c r="Y28" i="117"/>
  <c r="P29" i="117"/>
  <c r="R29" i="117"/>
  <c r="Z29" i="117" s="1"/>
  <c r="S29" i="117"/>
  <c r="T29" i="117"/>
  <c r="U29" i="117"/>
  <c r="V29" i="117"/>
  <c r="W29" i="117"/>
  <c r="X29" i="117"/>
  <c r="Y29" i="117"/>
  <c r="P30" i="117"/>
  <c r="R30" i="117"/>
  <c r="Z30" i="117" s="1"/>
  <c r="S30" i="117"/>
  <c r="T30" i="117"/>
  <c r="U30" i="117"/>
  <c r="V30" i="117"/>
  <c r="W30" i="117"/>
  <c r="X30" i="117"/>
  <c r="Y30" i="117"/>
  <c r="P31" i="117"/>
  <c r="R31" i="117"/>
  <c r="Z31" i="117" s="1"/>
  <c r="S31" i="117"/>
  <c r="T31" i="117"/>
  <c r="U31" i="117"/>
  <c r="V31" i="117"/>
  <c r="W31" i="117"/>
  <c r="X31" i="117"/>
  <c r="Y31" i="117"/>
  <c r="P32" i="117"/>
  <c r="R32" i="117"/>
  <c r="Z32" i="117" s="1"/>
  <c r="S32" i="117"/>
  <c r="T32" i="117"/>
  <c r="U32" i="117"/>
  <c r="V32" i="117"/>
  <c r="W32" i="117"/>
  <c r="X32" i="117"/>
  <c r="Y32" i="117"/>
  <c r="P33" i="117"/>
  <c r="R33" i="117"/>
  <c r="Z33" i="117" s="1"/>
  <c r="S33" i="117"/>
  <c r="T33" i="117"/>
  <c r="U33" i="117"/>
  <c r="V33" i="117"/>
  <c r="W33" i="117"/>
  <c r="X33" i="117"/>
  <c r="Y33" i="117"/>
  <c r="P34" i="117"/>
  <c r="R34" i="117"/>
  <c r="Z34" i="117" s="1"/>
  <c r="S34" i="117"/>
  <c r="T34" i="117"/>
  <c r="U34" i="117"/>
  <c r="V34" i="117"/>
  <c r="W34" i="117"/>
  <c r="X34" i="117"/>
  <c r="Y34" i="117"/>
  <c r="P35" i="117"/>
  <c r="R35" i="117"/>
  <c r="Z35" i="117" s="1"/>
  <c r="S35" i="117"/>
  <c r="T35" i="117"/>
  <c r="U35" i="117"/>
  <c r="V35" i="117"/>
  <c r="W35" i="117"/>
  <c r="X35" i="117"/>
  <c r="Y35" i="117"/>
  <c r="P36" i="117"/>
  <c r="R36" i="117"/>
  <c r="S36" i="117"/>
  <c r="T36" i="117"/>
  <c r="U36" i="117"/>
  <c r="V36" i="117"/>
  <c r="W36" i="117"/>
  <c r="X36" i="117"/>
  <c r="Y36" i="117"/>
  <c r="P37" i="117"/>
  <c r="R37" i="117"/>
  <c r="Z37" i="117" s="1"/>
  <c r="S37" i="117"/>
  <c r="T37" i="117"/>
  <c r="U37" i="117"/>
  <c r="V37" i="117"/>
  <c r="W37" i="117"/>
  <c r="X37" i="117"/>
  <c r="Y37" i="117"/>
  <c r="P38" i="117"/>
  <c r="R38" i="117"/>
  <c r="Z38" i="117" s="1"/>
  <c r="S38" i="117"/>
  <c r="T38" i="117"/>
  <c r="U38" i="117"/>
  <c r="V38" i="117"/>
  <c r="W38" i="117"/>
  <c r="X38" i="117"/>
  <c r="Y38" i="117"/>
  <c r="P39" i="117"/>
  <c r="R39" i="117"/>
  <c r="Z39" i="117" s="1"/>
  <c r="S39" i="117"/>
  <c r="T39" i="117"/>
  <c r="U39" i="117"/>
  <c r="V39" i="117"/>
  <c r="W39" i="117"/>
  <c r="X39" i="117"/>
  <c r="Y39" i="117"/>
  <c r="P40" i="117"/>
  <c r="R40" i="117"/>
  <c r="Z40" i="117" s="1"/>
  <c r="S40" i="117"/>
  <c r="T40" i="117"/>
  <c r="U40" i="117"/>
  <c r="V40" i="117"/>
  <c r="W40" i="117"/>
  <c r="X40" i="117"/>
  <c r="Y40" i="117"/>
  <c r="P41" i="117"/>
  <c r="R41" i="117"/>
  <c r="Z41" i="117" s="1"/>
  <c r="S41" i="117"/>
  <c r="T41" i="117"/>
  <c r="U41" i="117"/>
  <c r="V41" i="117"/>
  <c r="W41" i="117"/>
  <c r="X41" i="117"/>
  <c r="Y41" i="117"/>
  <c r="P42" i="117"/>
  <c r="R42" i="117"/>
  <c r="Z42" i="117" s="1"/>
  <c r="S42" i="117"/>
  <c r="T42" i="117"/>
  <c r="U42" i="117"/>
  <c r="V42" i="117"/>
  <c r="W42" i="117"/>
  <c r="X42" i="117"/>
  <c r="Y42" i="117"/>
  <c r="P43" i="117"/>
  <c r="R43" i="117"/>
  <c r="S43" i="117"/>
  <c r="T43" i="117"/>
  <c r="U43" i="117"/>
  <c r="V43" i="117"/>
  <c r="W43" i="117"/>
  <c r="X43" i="117"/>
  <c r="Y43" i="117"/>
  <c r="P44" i="117"/>
  <c r="R44" i="117"/>
  <c r="S44" i="117"/>
  <c r="T44" i="117"/>
  <c r="U44" i="117"/>
  <c r="V44" i="117"/>
  <c r="W44" i="117"/>
  <c r="X44" i="117"/>
  <c r="Y44" i="117"/>
  <c r="P45" i="117"/>
  <c r="R45" i="117"/>
  <c r="Z45" i="117" s="1"/>
  <c r="S45" i="117"/>
  <c r="T45" i="117"/>
  <c r="U45" i="117"/>
  <c r="V45" i="117"/>
  <c r="W45" i="117"/>
  <c r="X45" i="117"/>
  <c r="Y45" i="117"/>
  <c r="P46" i="117"/>
  <c r="R46" i="117"/>
  <c r="Z46" i="117" s="1"/>
  <c r="S46" i="117"/>
  <c r="T46" i="117"/>
  <c r="U46" i="117"/>
  <c r="V46" i="117"/>
  <c r="W46" i="117"/>
  <c r="X46" i="117"/>
  <c r="Y46" i="117"/>
  <c r="P47" i="117"/>
  <c r="R47" i="117"/>
  <c r="Z47" i="117" s="1"/>
  <c r="S47" i="117"/>
  <c r="T47" i="117"/>
  <c r="U47" i="117"/>
  <c r="V47" i="117"/>
  <c r="W47" i="117"/>
  <c r="X47" i="117"/>
  <c r="Y47" i="117"/>
  <c r="P48" i="117"/>
  <c r="R48" i="117"/>
  <c r="Z48" i="117" s="1"/>
  <c r="S48" i="117"/>
  <c r="T48" i="117"/>
  <c r="U48" i="117"/>
  <c r="V48" i="117"/>
  <c r="W48" i="117"/>
  <c r="X48" i="117"/>
  <c r="Y48" i="117"/>
  <c r="D29" i="13"/>
  <c r="Q1" i="89"/>
  <c r="Q1" i="88"/>
  <c r="AD1" i="87"/>
  <c r="AD1" i="86"/>
  <c r="BJ1" i="85"/>
  <c r="BJ1" i="84"/>
  <c r="L1" i="80"/>
  <c r="S1" i="114"/>
  <c r="I4" i="114" s="1"/>
  <c r="U1" i="13"/>
  <c r="AU45" i="87"/>
  <c r="AK45" i="87" s="1"/>
  <c r="AJ45" i="87" s="1"/>
  <c r="AT45" i="87" s="1"/>
  <c r="AV45" i="87"/>
  <c r="AU44" i="87"/>
  <c r="AV44" i="87"/>
  <c r="AU43" i="87"/>
  <c r="AK43" i="87" s="1"/>
  <c r="AJ43" i="87" s="1"/>
  <c r="AT43" i="87" s="1"/>
  <c r="AV43" i="87"/>
  <c r="AU42" i="87"/>
  <c r="AV42" i="87"/>
  <c r="AU41" i="87"/>
  <c r="AK41" i="87" s="1"/>
  <c r="AJ41" i="87" s="1"/>
  <c r="AT41" i="87" s="1"/>
  <c r="AV41" i="87"/>
  <c r="AU40" i="87"/>
  <c r="AV40" i="87"/>
  <c r="AU39" i="87"/>
  <c r="AK39" i="87" s="1"/>
  <c r="AJ39" i="87" s="1"/>
  <c r="AT39" i="87" s="1"/>
  <c r="AV39" i="87"/>
  <c r="AU38" i="87"/>
  <c r="AV38" i="87"/>
  <c r="AU37" i="87"/>
  <c r="AK37" i="87" s="1"/>
  <c r="AJ37" i="87" s="1"/>
  <c r="AT37" i="87" s="1"/>
  <c r="AV37" i="87"/>
  <c r="AU36" i="87"/>
  <c r="AV36" i="87"/>
  <c r="AU35" i="87"/>
  <c r="AK35" i="87" s="1"/>
  <c r="AJ35" i="87" s="1"/>
  <c r="AT35" i="87" s="1"/>
  <c r="AV35" i="87"/>
  <c r="AU34" i="87"/>
  <c r="AV34" i="87"/>
  <c r="AU33" i="87"/>
  <c r="AK33" i="87" s="1"/>
  <c r="AJ33" i="87" s="1"/>
  <c r="AT33" i="87" s="1"/>
  <c r="AV33" i="87"/>
  <c r="AU32" i="87"/>
  <c r="AV32" i="87"/>
  <c r="AU31" i="87"/>
  <c r="AK31" i="87" s="1"/>
  <c r="AJ31" i="87" s="1"/>
  <c r="AT31" i="87" s="1"/>
  <c r="AV31" i="87"/>
  <c r="AU30" i="87"/>
  <c r="AV30" i="87"/>
  <c r="AU29" i="87"/>
  <c r="AK29" i="87" s="1"/>
  <c r="AJ29" i="87" s="1"/>
  <c r="AT29" i="87" s="1"/>
  <c r="AV29" i="87"/>
  <c r="AU28" i="87"/>
  <c r="AV28" i="87"/>
  <c r="AU27" i="87"/>
  <c r="AK27" i="87" s="1"/>
  <c r="AJ27" i="87" s="1"/>
  <c r="AT27" i="87" s="1"/>
  <c r="AV27" i="87"/>
  <c r="AU26" i="87"/>
  <c r="AV26" i="87"/>
  <c r="AU25" i="87"/>
  <c r="AK25" i="87" s="1"/>
  <c r="AJ25" i="87" s="1"/>
  <c r="AT25" i="87" s="1"/>
  <c r="AV25" i="87"/>
  <c r="AU24" i="87"/>
  <c r="AV24" i="87"/>
  <c r="AU23" i="87"/>
  <c r="AK23" i="87" s="1"/>
  <c r="AJ23" i="87" s="1"/>
  <c r="AT23" i="87" s="1"/>
  <c r="AV23" i="87"/>
  <c r="AU22" i="87"/>
  <c r="AV22" i="87"/>
  <c r="AU21" i="87"/>
  <c r="AK21" i="87" s="1"/>
  <c r="AJ21" i="87" s="1"/>
  <c r="AT21" i="87" s="1"/>
  <c r="AV21" i="87"/>
  <c r="AU20" i="87"/>
  <c r="AV20" i="87"/>
  <c r="AU19" i="87"/>
  <c r="AK19" i="87" s="1"/>
  <c r="AJ19" i="87" s="1"/>
  <c r="AT19" i="87" s="1"/>
  <c r="AV19" i="87"/>
  <c r="AU18" i="87"/>
  <c r="AV18" i="87"/>
  <c r="AU17" i="87"/>
  <c r="AK17" i="87" s="1"/>
  <c r="AJ17" i="87" s="1"/>
  <c r="AT17" i="87" s="1"/>
  <c r="AV17" i="87"/>
  <c r="AU16" i="87"/>
  <c r="AV16" i="87"/>
  <c r="AU32" i="86"/>
  <c r="AK32" i="86" s="1"/>
  <c r="AJ32" i="86" s="1"/>
  <c r="AT32" i="86" s="1"/>
  <c r="AV32" i="86"/>
  <c r="AU40" i="86"/>
  <c r="AV40" i="86"/>
  <c r="AU39" i="86"/>
  <c r="AK39" i="86" s="1"/>
  <c r="AV39" i="86"/>
  <c r="AU38" i="86"/>
  <c r="AV38" i="86"/>
  <c r="AU37" i="86"/>
  <c r="AK37" i="86" s="1"/>
  <c r="AV37" i="86"/>
  <c r="AU36" i="86"/>
  <c r="AV36" i="86"/>
  <c r="AU35" i="86"/>
  <c r="AK35" i="86" s="1"/>
  <c r="AV35" i="86"/>
  <c r="AU34" i="86"/>
  <c r="AV34" i="86"/>
  <c r="AU33" i="86"/>
  <c r="AK33" i="86" s="1"/>
  <c r="AP33" i="86" s="1"/>
  <c r="AV33" i="86"/>
  <c r="AU31" i="86"/>
  <c r="AV31" i="86"/>
  <c r="AU30" i="86"/>
  <c r="AK30" i="86" s="1"/>
  <c r="AJ30" i="86" s="1"/>
  <c r="AT30" i="86" s="1"/>
  <c r="AV30" i="86"/>
  <c r="AU29" i="86"/>
  <c r="AV29" i="86"/>
  <c r="AU28" i="86"/>
  <c r="AK28" i="86" s="1"/>
  <c r="AJ28" i="86" s="1"/>
  <c r="AT28" i="86" s="1"/>
  <c r="AV28" i="86"/>
  <c r="AU27" i="86"/>
  <c r="AV27" i="86"/>
  <c r="AU26" i="86"/>
  <c r="AK26" i="86" s="1"/>
  <c r="AJ26" i="86" s="1"/>
  <c r="AT26" i="86" s="1"/>
  <c r="AV26" i="86"/>
  <c r="AU25" i="86"/>
  <c r="AV25" i="86"/>
  <c r="AU24" i="86"/>
  <c r="AK24" i="86" s="1"/>
  <c r="AJ24" i="86" s="1"/>
  <c r="AT24" i="86" s="1"/>
  <c r="AV24" i="86"/>
  <c r="AU23" i="86"/>
  <c r="AV23" i="86"/>
  <c r="C47" i="88"/>
  <c r="C47" i="89"/>
  <c r="AD24" i="86"/>
  <c r="AD25" i="86"/>
  <c r="AD26" i="86"/>
  <c r="AD27" i="86"/>
  <c r="AE28" i="86"/>
  <c r="AF28" i="86"/>
  <c r="AG28" i="86"/>
  <c r="AD28" i="86"/>
  <c r="AD29" i="86"/>
  <c r="AD30" i="86"/>
  <c r="AD31" i="86"/>
  <c r="AD32" i="86"/>
  <c r="AD33" i="86"/>
  <c r="AD34" i="86"/>
  <c r="AD35" i="86"/>
  <c r="AD36" i="86"/>
  <c r="AD37" i="86"/>
  <c r="AD38" i="86"/>
  <c r="AD39" i="86"/>
  <c r="AD40" i="86"/>
  <c r="AD23" i="86"/>
  <c r="AE24" i="86"/>
  <c r="AE25" i="86"/>
  <c r="AE26" i="86"/>
  <c r="AE27" i="86"/>
  <c r="AE29" i="86"/>
  <c r="AE30" i="86"/>
  <c r="AE31" i="86"/>
  <c r="AE32" i="86"/>
  <c r="AE33" i="86"/>
  <c r="AE34" i="86"/>
  <c r="AE35" i="86"/>
  <c r="AE36" i="86"/>
  <c r="AE37" i="86"/>
  <c r="AE38" i="86"/>
  <c r="AE39" i="86"/>
  <c r="AE40" i="86"/>
  <c r="AE23" i="86"/>
  <c r="AF24" i="86"/>
  <c r="AF25" i="86"/>
  <c r="AF26" i="86"/>
  <c r="AF27" i="86"/>
  <c r="AF29" i="86"/>
  <c r="AF30" i="86"/>
  <c r="AF31" i="86"/>
  <c r="AF32" i="86"/>
  <c r="AF33" i="86"/>
  <c r="AF34" i="86"/>
  <c r="AF35" i="86"/>
  <c r="AF36" i="86"/>
  <c r="AF37" i="86"/>
  <c r="AF38" i="86"/>
  <c r="AF39" i="86"/>
  <c r="AF40" i="86"/>
  <c r="AF23" i="86"/>
  <c r="AG24" i="86"/>
  <c r="AG25" i="86"/>
  <c r="AG26" i="86"/>
  <c r="AG27" i="86"/>
  <c r="AG41" i="86" s="1"/>
  <c r="AA18" i="86" s="1"/>
  <c r="AG29" i="86"/>
  <c r="AG30" i="86"/>
  <c r="AG31" i="86"/>
  <c r="AG32" i="86"/>
  <c r="AG33" i="86"/>
  <c r="AG34" i="86"/>
  <c r="AG35" i="86"/>
  <c r="AG36" i="86"/>
  <c r="AG37" i="86"/>
  <c r="AG38" i="86"/>
  <c r="AG39" i="86"/>
  <c r="AG40" i="86"/>
  <c r="AG23" i="86"/>
  <c r="AH24" i="86"/>
  <c r="AH25" i="86"/>
  <c r="AH26" i="86"/>
  <c r="AH27" i="86"/>
  <c r="AH28" i="86"/>
  <c r="AH29" i="86"/>
  <c r="AH30" i="86"/>
  <c r="AH31" i="86"/>
  <c r="AH32" i="86"/>
  <c r="AH33" i="86"/>
  <c r="AH34" i="86"/>
  <c r="AH35" i="86"/>
  <c r="AH36" i="86"/>
  <c r="AH37" i="86"/>
  <c r="AH38" i="86"/>
  <c r="AH39" i="86"/>
  <c r="AH40" i="86"/>
  <c r="AH23" i="86"/>
  <c r="AD16" i="87"/>
  <c r="AD17" i="87"/>
  <c r="AD18" i="87"/>
  <c r="AD19" i="87"/>
  <c r="AD20" i="87"/>
  <c r="AD21" i="87"/>
  <c r="AD22" i="87"/>
  <c r="AD23" i="87"/>
  <c r="AD24" i="87"/>
  <c r="AD25" i="87"/>
  <c r="AD26" i="87"/>
  <c r="AD27" i="87"/>
  <c r="AD28" i="87"/>
  <c r="AD29" i="87"/>
  <c r="AD30" i="87"/>
  <c r="AD31" i="87"/>
  <c r="AD32" i="87"/>
  <c r="AD33" i="87"/>
  <c r="AD34" i="87"/>
  <c r="AD35" i="87"/>
  <c r="AD36" i="87"/>
  <c r="AD37" i="87"/>
  <c r="AD38" i="87"/>
  <c r="AD39" i="87"/>
  <c r="AD40" i="87"/>
  <c r="AD41" i="87"/>
  <c r="AD42" i="87"/>
  <c r="AD43" i="87"/>
  <c r="AD44" i="87"/>
  <c r="AD45" i="87"/>
  <c r="AE16" i="87"/>
  <c r="AE17" i="87"/>
  <c r="AE18" i="87"/>
  <c r="AE19" i="87"/>
  <c r="AE20" i="87"/>
  <c r="AE21" i="87"/>
  <c r="AE22" i="87"/>
  <c r="AE23" i="87"/>
  <c r="AE24" i="87"/>
  <c r="AE25" i="87"/>
  <c r="AE26" i="87"/>
  <c r="AE27" i="87"/>
  <c r="AE28" i="87"/>
  <c r="AE29" i="87"/>
  <c r="AE30" i="87"/>
  <c r="AE31" i="87"/>
  <c r="AE32" i="87"/>
  <c r="AE33" i="87"/>
  <c r="AE34" i="87"/>
  <c r="AE35" i="87"/>
  <c r="AE36" i="87"/>
  <c r="AE37" i="87"/>
  <c r="AE38" i="87"/>
  <c r="AE39" i="87"/>
  <c r="AE40" i="87"/>
  <c r="AE41" i="87"/>
  <c r="AE42" i="87"/>
  <c r="AE43" i="87"/>
  <c r="AE44" i="87"/>
  <c r="AE45" i="87"/>
  <c r="AF16" i="87"/>
  <c r="AF17" i="87"/>
  <c r="AF18" i="87"/>
  <c r="AF19" i="87"/>
  <c r="AF20" i="87"/>
  <c r="AF21" i="87"/>
  <c r="AF22" i="87"/>
  <c r="AF23" i="87"/>
  <c r="AF24" i="87"/>
  <c r="AF25" i="87"/>
  <c r="AF26" i="87"/>
  <c r="AF27" i="87"/>
  <c r="AF28" i="87"/>
  <c r="AF29" i="87"/>
  <c r="AF30" i="87"/>
  <c r="AF31" i="87"/>
  <c r="AF32" i="87"/>
  <c r="AF33" i="87"/>
  <c r="AF34" i="87"/>
  <c r="AF35" i="87"/>
  <c r="AF36" i="87"/>
  <c r="AF37" i="87"/>
  <c r="AF38" i="87"/>
  <c r="AF39" i="87"/>
  <c r="AF40" i="87"/>
  <c r="AF41" i="87"/>
  <c r="AF42" i="87"/>
  <c r="AF43" i="87"/>
  <c r="AF44" i="87"/>
  <c r="AF45" i="87"/>
  <c r="AG16" i="87"/>
  <c r="AG46" i="87" s="1"/>
  <c r="AG17" i="87"/>
  <c r="AG18" i="87"/>
  <c r="AG19" i="87"/>
  <c r="AG20" i="87"/>
  <c r="AG21" i="87"/>
  <c r="AG22" i="87"/>
  <c r="AG23" i="87"/>
  <c r="AG24" i="87"/>
  <c r="AG25" i="87"/>
  <c r="AG26" i="87"/>
  <c r="AG27" i="87"/>
  <c r="AG28" i="87"/>
  <c r="AG29" i="87"/>
  <c r="AG30" i="87"/>
  <c r="AG31" i="87"/>
  <c r="AG32" i="87"/>
  <c r="AG33" i="87"/>
  <c r="AG34" i="87"/>
  <c r="AG35" i="87"/>
  <c r="AG36" i="87"/>
  <c r="AG37" i="87"/>
  <c r="AG38" i="87"/>
  <c r="AG39" i="87"/>
  <c r="AG40" i="87"/>
  <c r="AG41" i="87"/>
  <c r="AG42" i="87"/>
  <c r="AG43" i="87"/>
  <c r="AG44" i="87"/>
  <c r="AG45" i="87"/>
  <c r="AH16" i="87"/>
  <c r="AH17" i="87"/>
  <c r="AH18" i="87"/>
  <c r="AH19" i="87"/>
  <c r="AH20" i="87"/>
  <c r="AH21" i="87"/>
  <c r="AH22" i="87"/>
  <c r="AH23" i="87"/>
  <c r="AH24" i="87"/>
  <c r="AH25" i="87"/>
  <c r="AH26" i="87"/>
  <c r="AH27" i="87"/>
  <c r="AH28" i="87"/>
  <c r="AH29" i="87"/>
  <c r="AH30" i="87"/>
  <c r="AH31" i="87"/>
  <c r="AH32" i="87"/>
  <c r="AH33" i="87"/>
  <c r="AH34" i="87"/>
  <c r="AH35" i="87"/>
  <c r="AH36" i="87"/>
  <c r="AH37" i="87"/>
  <c r="AH38" i="87"/>
  <c r="AH39" i="87"/>
  <c r="AH40" i="87"/>
  <c r="AH41" i="87"/>
  <c r="AH42" i="87"/>
  <c r="AH43" i="87"/>
  <c r="AH44" i="87"/>
  <c r="AH45" i="87"/>
  <c r="AE301" i="13"/>
  <c r="AE300" i="13"/>
  <c r="AE299" i="13"/>
  <c r="AE298" i="13"/>
  <c r="AE297" i="13"/>
  <c r="AE296" i="13"/>
  <c r="AE295" i="13"/>
  <c r="AE294" i="13"/>
  <c r="AE293" i="13"/>
  <c r="AE292" i="13"/>
  <c r="AE291" i="13"/>
  <c r="AE290" i="13"/>
  <c r="AE289" i="13"/>
  <c r="AE288" i="13"/>
  <c r="AE287" i="13"/>
  <c r="AE286" i="13"/>
  <c r="AE285" i="13"/>
  <c r="AE284" i="13"/>
  <c r="AE283" i="13"/>
  <c r="AE282" i="13"/>
  <c r="AE281" i="13"/>
  <c r="AE280" i="13"/>
  <c r="AE279" i="13"/>
  <c r="AE278" i="13"/>
  <c r="AE277" i="13"/>
  <c r="AE276" i="13"/>
  <c r="AE275" i="13"/>
  <c r="AE274" i="13"/>
  <c r="AE273" i="13"/>
  <c r="AE272" i="13"/>
  <c r="AE271" i="13"/>
  <c r="AE270" i="13"/>
  <c r="AE269" i="13"/>
  <c r="AE268" i="13"/>
  <c r="AE267" i="13"/>
  <c r="AE266" i="13"/>
  <c r="AE265" i="13"/>
  <c r="AE264" i="13"/>
  <c r="AE263" i="13"/>
  <c r="AE262" i="13"/>
  <c r="AE261" i="13"/>
  <c r="AE260" i="13"/>
  <c r="AE259" i="13"/>
  <c r="AE258" i="13"/>
  <c r="AE257" i="13"/>
  <c r="AE256" i="13"/>
  <c r="AE255" i="13"/>
  <c r="AE254" i="13"/>
  <c r="AE253" i="13"/>
  <c r="AE252" i="13"/>
  <c r="AE251" i="13"/>
  <c r="AE250" i="13"/>
  <c r="AE249" i="13"/>
  <c r="AE248" i="13"/>
  <c r="AE247" i="13"/>
  <c r="AE246" i="13"/>
  <c r="AE245" i="13"/>
  <c r="AE244" i="13"/>
  <c r="AE243" i="13"/>
  <c r="AE242" i="13"/>
  <c r="AE241" i="13"/>
  <c r="AE240" i="13"/>
  <c r="AE239" i="13"/>
  <c r="AE238" i="13"/>
  <c r="AE237" i="13"/>
  <c r="AE236" i="13"/>
  <c r="AE235" i="13"/>
  <c r="AE234" i="13"/>
  <c r="AE233" i="13"/>
  <c r="AE232" i="13"/>
  <c r="AE231" i="13"/>
  <c r="AE230" i="13"/>
  <c r="AE229" i="13"/>
  <c r="AE228" i="13"/>
  <c r="AE227" i="13"/>
  <c r="AE226" i="13"/>
  <c r="AE225" i="13"/>
  <c r="AE224" i="13"/>
  <c r="AE223" i="13"/>
  <c r="AE222" i="13"/>
  <c r="AE221" i="13"/>
  <c r="AE220" i="13"/>
  <c r="AE219" i="13"/>
  <c r="AE218" i="13"/>
  <c r="AE217" i="13"/>
  <c r="AE216" i="13"/>
  <c r="AE215" i="13"/>
  <c r="AE214" i="13"/>
  <c r="AE213" i="13"/>
  <c r="AE212" i="13"/>
  <c r="AE211" i="13"/>
  <c r="AE210" i="13"/>
  <c r="AE209" i="13"/>
  <c r="AE208" i="13"/>
  <c r="AE207" i="13"/>
  <c r="AE206" i="13"/>
  <c r="AE205" i="13"/>
  <c r="AE204" i="13"/>
  <c r="AE203" i="13"/>
  <c r="AE202" i="13"/>
  <c r="AE201" i="13"/>
  <c r="AE200" i="13"/>
  <c r="AE199" i="13"/>
  <c r="AE198" i="13"/>
  <c r="AE197" i="13"/>
  <c r="AE196" i="13"/>
  <c r="AE195" i="13"/>
  <c r="AE194" i="13"/>
  <c r="AE193" i="13"/>
  <c r="AE192" i="13"/>
  <c r="AE191" i="13"/>
  <c r="AE190" i="13"/>
  <c r="AE189" i="13"/>
  <c r="AE188" i="13"/>
  <c r="AE187" i="13"/>
  <c r="AE186" i="13"/>
  <c r="AE185" i="13"/>
  <c r="AE184" i="13"/>
  <c r="AE183" i="13"/>
  <c r="AE182" i="13"/>
  <c r="AE181" i="13"/>
  <c r="AE180" i="13"/>
  <c r="AE179" i="13"/>
  <c r="AE178" i="13"/>
  <c r="AE177" i="13"/>
  <c r="AE176" i="13"/>
  <c r="AE175" i="13"/>
  <c r="AE174" i="13"/>
  <c r="AE173" i="13"/>
  <c r="AE172" i="13"/>
  <c r="AE171" i="13"/>
  <c r="AE170" i="13"/>
  <c r="AE169" i="13"/>
  <c r="AE168" i="13"/>
  <c r="AE167" i="13"/>
  <c r="AE166" i="13"/>
  <c r="AE165" i="13"/>
  <c r="AE164" i="13"/>
  <c r="AE163" i="13"/>
  <c r="AE162" i="13"/>
  <c r="AE161" i="13"/>
  <c r="AE160" i="13"/>
  <c r="AE159" i="13"/>
  <c r="AE158" i="13"/>
  <c r="AE157" i="13"/>
  <c r="AE156" i="13"/>
  <c r="AE155" i="13"/>
  <c r="AE154" i="13"/>
  <c r="AE153" i="13"/>
  <c r="AE152" i="13"/>
  <c r="AE151" i="13"/>
  <c r="AE150" i="13"/>
  <c r="AE149" i="13"/>
  <c r="AE148" i="13"/>
  <c r="AE147" i="13"/>
  <c r="AE146" i="13"/>
  <c r="AE145" i="13"/>
  <c r="AE144" i="13"/>
  <c r="AE143" i="13"/>
  <c r="AE142" i="13"/>
  <c r="AE141" i="13"/>
  <c r="AE140" i="13"/>
  <c r="AE139" i="13"/>
  <c r="AE138" i="13"/>
  <c r="AE137" i="13"/>
  <c r="AE136" i="13"/>
  <c r="AE135" i="13"/>
  <c r="AE134" i="13"/>
  <c r="AE133" i="13"/>
  <c r="AE132" i="13"/>
  <c r="AE131" i="13"/>
  <c r="AE130" i="13"/>
  <c r="AE129" i="13"/>
  <c r="AE128" i="13"/>
  <c r="AE127" i="13"/>
  <c r="AE126" i="13"/>
  <c r="AE125" i="13"/>
  <c r="AE124" i="13"/>
  <c r="AE123" i="13"/>
  <c r="AE122" i="13"/>
  <c r="AE121" i="13"/>
  <c r="AE120" i="13"/>
  <c r="AE119" i="13"/>
  <c r="AE118" i="13"/>
  <c r="AE117" i="13"/>
  <c r="AE116" i="13"/>
  <c r="AE115" i="13"/>
  <c r="AE114" i="13"/>
  <c r="AE113" i="13"/>
  <c r="AE112" i="13"/>
  <c r="AE111" i="13"/>
  <c r="AE110" i="13"/>
  <c r="AE109" i="13"/>
  <c r="AE108" i="13"/>
  <c r="AE107" i="13"/>
  <c r="AE106" i="13"/>
  <c r="AE105" i="13"/>
  <c r="AE104" i="13"/>
  <c r="AE103" i="13"/>
  <c r="AE102" i="13"/>
  <c r="AE101" i="13"/>
  <c r="AE100" i="13"/>
  <c r="AE99" i="13"/>
  <c r="AE98" i="13"/>
  <c r="AE97" i="13"/>
  <c r="AE96" i="13"/>
  <c r="AE95" i="13"/>
  <c r="AE94" i="13"/>
  <c r="AE93" i="13"/>
  <c r="AE92" i="13"/>
  <c r="AE91" i="13"/>
  <c r="AE90" i="13"/>
  <c r="AE89" i="13"/>
  <c r="AE88" i="13"/>
  <c r="AE87" i="13"/>
  <c r="AE86" i="13"/>
  <c r="AE85" i="13"/>
  <c r="AE84" i="13"/>
  <c r="AE83" i="13"/>
  <c r="AE82" i="13"/>
  <c r="AE81" i="13"/>
  <c r="AE80" i="13"/>
  <c r="AE79" i="13"/>
  <c r="AE78" i="13"/>
  <c r="AE77" i="13"/>
  <c r="AE76" i="13"/>
  <c r="AE75" i="13"/>
  <c r="AE74" i="13"/>
  <c r="AE73" i="13"/>
  <c r="AE72" i="13"/>
  <c r="AE71" i="13"/>
  <c r="AE70" i="13"/>
  <c r="AE69" i="13"/>
  <c r="AE68" i="13"/>
  <c r="AE67" i="13"/>
  <c r="AE66" i="13"/>
  <c r="AE65" i="13"/>
  <c r="AE64" i="13"/>
  <c r="AE63" i="13"/>
  <c r="AE62" i="13"/>
  <c r="AE61" i="13"/>
  <c r="AE60" i="13"/>
  <c r="AE59" i="13"/>
  <c r="AE58" i="13"/>
  <c r="AE57" i="13"/>
  <c r="AE56" i="13"/>
  <c r="AE55" i="13"/>
  <c r="AE54" i="13"/>
  <c r="AE53" i="13"/>
  <c r="AE52" i="13"/>
  <c r="AE51" i="13"/>
  <c r="AE50" i="13"/>
  <c r="AE49" i="13"/>
  <c r="AE48" i="13"/>
  <c r="AE47" i="13"/>
  <c r="AE46" i="13"/>
  <c r="AE45" i="13"/>
  <c r="AE44" i="13"/>
  <c r="AE43" i="13"/>
  <c r="AE42" i="13"/>
  <c r="AE41" i="13"/>
  <c r="AE40" i="13"/>
  <c r="AE39" i="13"/>
  <c r="AE38" i="13"/>
  <c r="AE37" i="13"/>
  <c r="AE36" i="13"/>
  <c r="AE35" i="13"/>
  <c r="AE34" i="13"/>
  <c r="AE33" i="13"/>
  <c r="AE32" i="13"/>
  <c r="AE31" i="13"/>
  <c r="AE30" i="13"/>
  <c r="AE29" i="13"/>
  <c r="AE28" i="13"/>
  <c r="AE27" i="13"/>
  <c r="AE26" i="13"/>
  <c r="AE25" i="13"/>
  <c r="AE24" i="13"/>
  <c r="AE23" i="13"/>
  <c r="AE22" i="13"/>
  <c r="AE21" i="13"/>
  <c r="AE20" i="13"/>
  <c r="AE19" i="13"/>
  <c r="AE18" i="13"/>
  <c r="AE17" i="13"/>
  <c r="AE16" i="13"/>
  <c r="AE15" i="13"/>
  <c r="AE14" i="13"/>
  <c r="AE13" i="13"/>
  <c r="AE12" i="13"/>
  <c r="AE11" i="13"/>
  <c r="AE10" i="13"/>
  <c r="AE9" i="13"/>
  <c r="AE8" i="13"/>
  <c r="AE7" i="13"/>
  <c r="AE6" i="13"/>
  <c r="AE5" i="13"/>
  <c r="AE4" i="13"/>
  <c r="AE3" i="13"/>
  <c r="AD301" i="13"/>
  <c r="AD300" i="13"/>
  <c r="AD299" i="13"/>
  <c r="AD298" i="13"/>
  <c r="AD297" i="13"/>
  <c r="AD296" i="13"/>
  <c r="AD295" i="13"/>
  <c r="AD294" i="13"/>
  <c r="AD293" i="13"/>
  <c r="AD292" i="13"/>
  <c r="AD291" i="13"/>
  <c r="AD290" i="13"/>
  <c r="AD289" i="13"/>
  <c r="AD288" i="13"/>
  <c r="AD287" i="13"/>
  <c r="AD286" i="13"/>
  <c r="AD285" i="13"/>
  <c r="AD284" i="13"/>
  <c r="AD283" i="13"/>
  <c r="AD282" i="13"/>
  <c r="AD281" i="13"/>
  <c r="AD280" i="13"/>
  <c r="AD279" i="13"/>
  <c r="AD278" i="13"/>
  <c r="AD277" i="13"/>
  <c r="AD276" i="13"/>
  <c r="AD275" i="13"/>
  <c r="AD274" i="13"/>
  <c r="AD273" i="13"/>
  <c r="AD272" i="13"/>
  <c r="AD271" i="13"/>
  <c r="AD270" i="13"/>
  <c r="AD269" i="13"/>
  <c r="AD268" i="13"/>
  <c r="AD267" i="13"/>
  <c r="AD266" i="13"/>
  <c r="AD265" i="13"/>
  <c r="AD264" i="13"/>
  <c r="AD263" i="13"/>
  <c r="AD262" i="13"/>
  <c r="AD261" i="13"/>
  <c r="AD260" i="13"/>
  <c r="AD259" i="13"/>
  <c r="AD258" i="13"/>
  <c r="AD257" i="13"/>
  <c r="AD256" i="13"/>
  <c r="AD255" i="13"/>
  <c r="AD254" i="13"/>
  <c r="AD253" i="13"/>
  <c r="AD252" i="13"/>
  <c r="AD251" i="13"/>
  <c r="AD250" i="13"/>
  <c r="AD249" i="13"/>
  <c r="AD248" i="13"/>
  <c r="AD247" i="13"/>
  <c r="AD246" i="13"/>
  <c r="AD245" i="13"/>
  <c r="AD244" i="13"/>
  <c r="AD243" i="13"/>
  <c r="AD242" i="13"/>
  <c r="AD241" i="13"/>
  <c r="AD240" i="13"/>
  <c r="AD239" i="13"/>
  <c r="AD238" i="13"/>
  <c r="AD237" i="13"/>
  <c r="AD236" i="13"/>
  <c r="AD235" i="13"/>
  <c r="AD234" i="13"/>
  <c r="AD233" i="13"/>
  <c r="AD232" i="13"/>
  <c r="AD231" i="13"/>
  <c r="AD230" i="13"/>
  <c r="AD229" i="13"/>
  <c r="AD228" i="13"/>
  <c r="AD227" i="13"/>
  <c r="AD226" i="13"/>
  <c r="AD225" i="13"/>
  <c r="AD224" i="13"/>
  <c r="AD223" i="13"/>
  <c r="AD222" i="13"/>
  <c r="AD221" i="13"/>
  <c r="AD220" i="13"/>
  <c r="AD219" i="13"/>
  <c r="AD218" i="13"/>
  <c r="AD217" i="13"/>
  <c r="AD216" i="13"/>
  <c r="AD215" i="13"/>
  <c r="AD214" i="13"/>
  <c r="AD213" i="13"/>
  <c r="AD212" i="13"/>
  <c r="AD211" i="13"/>
  <c r="AD210" i="13"/>
  <c r="AD209" i="13"/>
  <c r="AD208" i="13"/>
  <c r="AD207" i="13"/>
  <c r="AD206" i="13"/>
  <c r="AD205" i="13"/>
  <c r="AD204" i="13"/>
  <c r="AD203" i="13"/>
  <c r="AD202" i="13"/>
  <c r="AD201" i="13"/>
  <c r="AD200" i="13"/>
  <c r="AD199" i="13"/>
  <c r="AD198" i="13"/>
  <c r="AD197" i="13"/>
  <c r="AD196" i="13"/>
  <c r="AD195" i="13"/>
  <c r="AD194" i="13"/>
  <c r="AD193" i="13"/>
  <c r="AD192" i="13"/>
  <c r="AD191" i="13"/>
  <c r="AD190" i="13"/>
  <c r="AD189" i="13"/>
  <c r="AD188" i="13"/>
  <c r="AD187" i="13"/>
  <c r="AD186" i="13"/>
  <c r="AD185" i="13"/>
  <c r="AD184" i="13"/>
  <c r="AD183" i="13"/>
  <c r="AD182" i="13"/>
  <c r="AD181" i="13"/>
  <c r="AD180" i="13"/>
  <c r="AD179" i="13"/>
  <c r="AD178" i="13"/>
  <c r="AD177" i="13"/>
  <c r="AD176" i="13"/>
  <c r="AD175" i="13"/>
  <c r="AD174" i="13"/>
  <c r="AD173" i="13"/>
  <c r="AD172" i="13"/>
  <c r="AD171" i="13"/>
  <c r="AD170" i="13"/>
  <c r="AD169" i="13"/>
  <c r="AD168" i="13"/>
  <c r="AD167" i="13"/>
  <c r="AD166" i="13"/>
  <c r="AD165" i="13"/>
  <c r="AD164" i="13"/>
  <c r="AD163" i="13"/>
  <c r="AD162" i="13"/>
  <c r="AD161" i="13"/>
  <c r="AD160" i="13"/>
  <c r="AD159" i="13"/>
  <c r="AD158" i="13"/>
  <c r="AD157" i="13"/>
  <c r="AD156" i="13"/>
  <c r="AD155" i="13"/>
  <c r="AD154" i="13"/>
  <c r="AD153" i="13"/>
  <c r="AD152" i="13"/>
  <c r="AD151" i="13"/>
  <c r="AD150" i="13"/>
  <c r="AD149" i="13"/>
  <c r="AD148" i="13"/>
  <c r="AD147" i="13"/>
  <c r="AD146" i="13"/>
  <c r="AD145" i="13"/>
  <c r="AD144" i="13"/>
  <c r="AD143" i="13"/>
  <c r="AD142" i="13"/>
  <c r="AD141" i="13"/>
  <c r="AD140" i="13"/>
  <c r="AD139" i="13"/>
  <c r="AD138" i="13"/>
  <c r="AD137" i="13"/>
  <c r="AD136" i="13"/>
  <c r="AD135" i="13"/>
  <c r="AD134" i="13"/>
  <c r="AD133" i="13"/>
  <c r="AD132" i="13"/>
  <c r="AD131" i="13"/>
  <c r="AD130" i="13"/>
  <c r="AD129" i="13"/>
  <c r="AD128" i="13"/>
  <c r="AD127" i="13"/>
  <c r="AD126" i="13"/>
  <c r="AD125" i="13"/>
  <c r="AD124" i="13"/>
  <c r="AD123" i="13"/>
  <c r="AD122" i="13"/>
  <c r="AD121" i="13"/>
  <c r="AD120" i="13"/>
  <c r="AD119" i="13"/>
  <c r="AD118" i="13"/>
  <c r="AD117" i="13"/>
  <c r="AD116" i="13"/>
  <c r="AD115" i="13"/>
  <c r="AD114" i="13"/>
  <c r="AD113" i="13"/>
  <c r="AD112" i="13"/>
  <c r="AD111" i="13"/>
  <c r="AD110" i="13"/>
  <c r="AD109" i="13"/>
  <c r="AD108" i="13"/>
  <c r="AD107" i="13"/>
  <c r="AD106" i="13"/>
  <c r="AD105" i="13"/>
  <c r="AD104" i="13"/>
  <c r="AD103" i="13"/>
  <c r="AD102" i="13"/>
  <c r="AD101" i="13"/>
  <c r="AD100" i="13"/>
  <c r="AD99" i="13"/>
  <c r="AD98" i="13"/>
  <c r="AD97" i="13"/>
  <c r="AD96" i="13"/>
  <c r="AD95" i="13"/>
  <c r="AD94" i="13"/>
  <c r="AD93" i="13"/>
  <c r="AD92" i="13"/>
  <c r="AD91" i="13"/>
  <c r="AD90" i="13"/>
  <c r="AD89" i="13"/>
  <c r="AD88" i="13"/>
  <c r="AD87" i="13"/>
  <c r="AD86" i="13"/>
  <c r="AD85" i="13"/>
  <c r="AD84" i="13"/>
  <c r="AD83" i="13"/>
  <c r="AD82" i="13"/>
  <c r="AD81" i="13"/>
  <c r="AD80" i="13"/>
  <c r="AD79" i="13"/>
  <c r="AD78" i="13"/>
  <c r="AD77" i="13"/>
  <c r="AD76" i="13"/>
  <c r="AD75" i="13"/>
  <c r="AD74" i="13"/>
  <c r="AD73" i="13"/>
  <c r="AD72" i="13"/>
  <c r="AD71" i="13"/>
  <c r="AD70" i="13"/>
  <c r="AD69" i="13"/>
  <c r="AD68" i="13"/>
  <c r="AD67" i="13"/>
  <c r="AD66" i="13"/>
  <c r="AD65" i="13"/>
  <c r="AD64" i="13"/>
  <c r="AD63" i="13"/>
  <c r="AD62" i="13"/>
  <c r="AD61" i="13"/>
  <c r="AD60" i="13"/>
  <c r="AD59" i="13"/>
  <c r="AD58" i="13"/>
  <c r="AD57" i="13"/>
  <c r="AD56" i="13"/>
  <c r="AD55" i="13"/>
  <c r="AD54" i="13"/>
  <c r="AD53" i="13"/>
  <c r="AD52" i="13"/>
  <c r="AD51" i="13"/>
  <c r="AD50" i="13"/>
  <c r="AD49" i="13"/>
  <c r="AD48" i="13"/>
  <c r="AD47" i="13"/>
  <c r="AD46" i="13"/>
  <c r="AD45" i="13"/>
  <c r="AD44" i="13"/>
  <c r="AD43" i="13"/>
  <c r="AD42" i="13"/>
  <c r="AD41" i="13"/>
  <c r="AD40" i="13"/>
  <c r="AD39" i="13"/>
  <c r="AD38" i="13"/>
  <c r="AD37" i="13"/>
  <c r="AD36" i="13"/>
  <c r="AD35" i="13"/>
  <c r="AD34" i="13"/>
  <c r="AD33" i="13"/>
  <c r="AD32" i="13"/>
  <c r="AD31" i="13"/>
  <c r="AD30" i="13"/>
  <c r="AD29" i="13"/>
  <c r="AD28" i="13"/>
  <c r="AD27" i="13"/>
  <c r="AD26" i="13"/>
  <c r="AD25" i="13"/>
  <c r="AD24" i="13"/>
  <c r="AD23" i="13"/>
  <c r="AD22" i="13"/>
  <c r="AD21" i="13"/>
  <c r="AD20" i="13"/>
  <c r="AD19" i="13"/>
  <c r="AD18" i="13"/>
  <c r="AD17" i="13"/>
  <c r="AD16" i="13"/>
  <c r="AD15" i="13"/>
  <c r="AD14" i="13"/>
  <c r="AD13" i="13"/>
  <c r="AD12" i="13"/>
  <c r="AD11" i="13"/>
  <c r="AD10" i="13"/>
  <c r="AD9" i="13"/>
  <c r="AD8" i="13"/>
  <c r="AD7" i="13"/>
  <c r="AD6" i="13"/>
  <c r="AD5" i="13"/>
  <c r="AD4" i="13"/>
  <c r="AD3" i="13"/>
  <c r="AE2" i="13"/>
  <c r="AD2" i="13"/>
  <c r="H7" i="80"/>
  <c r="D1" i="80"/>
  <c r="Q4" i="85"/>
  <c r="Q4" i="84"/>
  <c r="Q2" i="85"/>
  <c r="Q2" i="84"/>
  <c r="Q1" i="85"/>
  <c r="Q1" i="84"/>
  <c r="P4" i="87"/>
  <c r="P4" i="86"/>
  <c r="P2" i="87"/>
  <c r="P2" i="86"/>
  <c r="P1" i="87"/>
  <c r="P1" i="86"/>
  <c r="G4" i="88"/>
  <c r="G2" i="88"/>
  <c r="G1" i="88"/>
  <c r="G4" i="89"/>
  <c r="G2" i="89"/>
  <c r="G1" i="89"/>
  <c r="I1" i="114"/>
  <c r="U2" i="13"/>
  <c r="D31" i="13"/>
  <c r="E30" i="13" s="1"/>
  <c r="C10" i="85"/>
  <c r="BV45" i="85"/>
  <c r="BU45" i="85"/>
  <c r="BT45" i="85"/>
  <c r="BS45" i="85"/>
  <c r="BV44" i="85"/>
  <c r="BU44" i="85"/>
  <c r="BT44" i="85"/>
  <c r="BS44" i="85"/>
  <c r="BV43" i="85"/>
  <c r="BU43" i="85"/>
  <c r="BT43" i="85"/>
  <c r="BS43" i="85"/>
  <c r="BV42" i="85"/>
  <c r="BU42" i="85"/>
  <c r="BT42" i="85"/>
  <c r="BS42" i="85"/>
  <c r="BV41" i="85"/>
  <c r="BU41" i="85"/>
  <c r="BT41" i="85"/>
  <c r="BS41" i="85"/>
  <c r="BV40" i="85"/>
  <c r="BU40" i="85"/>
  <c r="BT40" i="85"/>
  <c r="BS40" i="85"/>
  <c r="BV39" i="85"/>
  <c r="BU39" i="85"/>
  <c r="BT39" i="85"/>
  <c r="BS39" i="85"/>
  <c r="BV38" i="85"/>
  <c r="BU38" i="85"/>
  <c r="BT38" i="85"/>
  <c r="BS38" i="85"/>
  <c r="BV37" i="85"/>
  <c r="BU37" i="85"/>
  <c r="BT37" i="85"/>
  <c r="BS37" i="85"/>
  <c r="BV36" i="85"/>
  <c r="BU36" i="85"/>
  <c r="BT36" i="85"/>
  <c r="BS36" i="85"/>
  <c r="BV35" i="85"/>
  <c r="BU35" i="85"/>
  <c r="BT35" i="85"/>
  <c r="BS35" i="85"/>
  <c r="BV34" i="85"/>
  <c r="BU34" i="85"/>
  <c r="BT34" i="85"/>
  <c r="BS34" i="85"/>
  <c r="BV33" i="85"/>
  <c r="BU33" i="85"/>
  <c r="BT33" i="85"/>
  <c r="BS33" i="85"/>
  <c r="BV32" i="85"/>
  <c r="BU32" i="85"/>
  <c r="BT32" i="85"/>
  <c r="BS32" i="85"/>
  <c r="BV31" i="85"/>
  <c r="BU31" i="85"/>
  <c r="BT31" i="85"/>
  <c r="BS31" i="85"/>
  <c r="BV30" i="85"/>
  <c r="BU30" i="85"/>
  <c r="BT30" i="85"/>
  <c r="BS30" i="85"/>
  <c r="BV29" i="85"/>
  <c r="BU29" i="85"/>
  <c r="BT29" i="85"/>
  <c r="BS29" i="85"/>
  <c r="BV28" i="85"/>
  <c r="BU28" i="85"/>
  <c r="BT28" i="85"/>
  <c r="BS28" i="85"/>
  <c r="BV27" i="85"/>
  <c r="BU27" i="85"/>
  <c r="BT27" i="85"/>
  <c r="BS27" i="85"/>
  <c r="BV26" i="85"/>
  <c r="BU26" i="85"/>
  <c r="BT26" i="85"/>
  <c r="BS26" i="85"/>
  <c r="BV25" i="85"/>
  <c r="BU25" i="85"/>
  <c r="BT25" i="85"/>
  <c r="BS25" i="85"/>
  <c r="BV24" i="85"/>
  <c r="BU24" i="85"/>
  <c r="BT24" i="85"/>
  <c r="BS24" i="85"/>
  <c r="BV23" i="85"/>
  <c r="BU23" i="85"/>
  <c r="BT23" i="85"/>
  <c r="BS23" i="85"/>
  <c r="BV22" i="85"/>
  <c r="BU22" i="85"/>
  <c r="BT22" i="85"/>
  <c r="BS22" i="85"/>
  <c r="BV21" i="85"/>
  <c r="BU21" i="85"/>
  <c r="BT21" i="85"/>
  <c r="BS21" i="85"/>
  <c r="BV20" i="85"/>
  <c r="BU20" i="85"/>
  <c r="BT20" i="85"/>
  <c r="BS20" i="85"/>
  <c r="BV19" i="85"/>
  <c r="BU19" i="85"/>
  <c r="BT19" i="85"/>
  <c r="BS19" i="85"/>
  <c r="BV18" i="85"/>
  <c r="BU18" i="85"/>
  <c r="BT18" i="85"/>
  <c r="BS18" i="85"/>
  <c r="BV17" i="85"/>
  <c r="BU17" i="85"/>
  <c r="BT17" i="85"/>
  <c r="BS17" i="85"/>
  <c r="BV16" i="85"/>
  <c r="BU16" i="85"/>
  <c r="BT16" i="85"/>
  <c r="BS16" i="85"/>
  <c r="BV15" i="85"/>
  <c r="BU15" i="85"/>
  <c r="BT15" i="85"/>
  <c r="BS15" i="85"/>
  <c r="BV14" i="85"/>
  <c r="BU14" i="85"/>
  <c r="BS14" i="85"/>
  <c r="BT14" i="85"/>
  <c r="BU45" i="84"/>
  <c r="BV45" i="84"/>
  <c r="BS45" i="84"/>
  <c r="BT45" i="84"/>
  <c r="BU44" i="84"/>
  <c r="BV44" i="84"/>
  <c r="BS44" i="84"/>
  <c r="BT44" i="84"/>
  <c r="BU43" i="84"/>
  <c r="BV43" i="84"/>
  <c r="BS43" i="84"/>
  <c r="BT43" i="84"/>
  <c r="BU42" i="84"/>
  <c r="BV42" i="84"/>
  <c r="BS42" i="84"/>
  <c r="BT42" i="84"/>
  <c r="BU41" i="84"/>
  <c r="BV41" i="84"/>
  <c r="BS41" i="84"/>
  <c r="BT41" i="84"/>
  <c r="BU40" i="84"/>
  <c r="BV40" i="84"/>
  <c r="BS40" i="84"/>
  <c r="BT40" i="84"/>
  <c r="BU39" i="84"/>
  <c r="BV39" i="84"/>
  <c r="BS39" i="84"/>
  <c r="BT39" i="84"/>
  <c r="BU38" i="84"/>
  <c r="BV38" i="84"/>
  <c r="BS38" i="84"/>
  <c r="BT38" i="84"/>
  <c r="BU37" i="84"/>
  <c r="BV37" i="84"/>
  <c r="BS37" i="84"/>
  <c r="BT37" i="84"/>
  <c r="BU36" i="84"/>
  <c r="BV36" i="84"/>
  <c r="BS36" i="84"/>
  <c r="BT36" i="84"/>
  <c r="BU35" i="84"/>
  <c r="BV35" i="84"/>
  <c r="BS35" i="84"/>
  <c r="BT35" i="84"/>
  <c r="BU34" i="84"/>
  <c r="BV34" i="84"/>
  <c r="BS34" i="84"/>
  <c r="BT34" i="84"/>
  <c r="BU33" i="84"/>
  <c r="BV33" i="84"/>
  <c r="BS33" i="84"/>
  <c r="BT33" i="84"/>
  <c r="BU32" i="84"/>
  <c r="BV32" i="84"/>
  <c r="BS32" i="84"/>
  <c r="BT32" i="84"/>
  <c r="BU31" i="84"/>
  <c r="BV31" i="84"/>
  <c r="BS31" i="84"/>
  <c r="BT31" i="84"/>
  <c r="BU30" i="84"/>
  <c r="BV30" i="84"/>
  <c r="BS30" i="84"/>
  <c r="BT30" i="84"/>
  <c r="BU29" i="84"/>
  <c r="BV29" i="84"/>
  <c r="BS29" i="84"/>
  <c r="BT29" i="84"/>
  <c r="BU28" i="84"/>
  <c r="BV28" i="84"/>
  <c r="BS28" i="84"/>
  <c r="BT28" i="84"/>
  <c r="AS45" i="87"/>
  <c r="AR45" i="87"/>
  <c r="AQ45" i="87"/>
  <c r="AS44" i="87"/>
  <c r="AQ44" i="87"/>
  <c r="AS43" i="87"/>
  <c r="AR43" i="87"/>
  <c r="AQ43" i="87"/>
  <c r="AP43" i="87"/>
  <c r="AS42" i="87"/>
  <c r="AQ42" i="87"/>
  <c r="AS41" i="87"/>
  <c r="AQ41" i="87"/>
  <c r="AP41" i="87"/>
  <c r="AS40" i="87"/>
  <c r="AQ40" i="87"/>
  <c r="AS39" i="87"/>
  <c r="AR39" i="87"/>
  <c r="AQ39" i="87"/>
  <c r="AP39" i="87"/>
  <c r="AS38" i="87"/>
  <c r="AQ38" i="87"/>
  <c r="AS37" i="87"/>
  <c r="AQ37" i="87"/>
  <c r="AS36" i="87"/>
  <c r="AQ36" i="87"/>
  <c r="AS35" i="87"/>
  <c r="AR35" i="87"/>
  <c r="AQ35" i="87"/>
  <c r="AP35" i="87"/>
  <c r="AS34" i="87"/>
  <c r="AQ34" i="87"/>
  <c r="AS33" i="87"/>
  <c r="AQ33" i="87"/>
  <c r="AS32" i="87"/>
  <c r="AQ32" i="87"/>
  <c r="AS31" i="87"/>
  <c r="AR31" i="87"/>
  <c r="AQ31" i="87"/>
  <c r="AP31" i="87"/>
  <c r="AS30" i="87"/>
  <c r="AQ30" i="87"/>
  <c r="AS29" i="87"/>
  <c r="AR29" i="87"/>
  <c r="AQ29" i="87"/>
  <c r="AS28" i="87"/>
  <c r="AQ28" i="87"/>
  <c r="AS27" i="87"/>
  <c r="AR27" i="87"/>
  <c r="AQ27" i="87"/>
  <c r="AP27" i="87"/>
  <c r="AS26" i="87"/>
  <c r="AQ26" i="87"/>
  <c r="AS25" i="87"/>
  <c r="AQ25" i="87"/>
  <c r="AP25" i="87"/>
  <c r="AS24" i="87"/>
  <c r="AQ24" i="87"/>
  <c r="AS23" i="87"/>
  <c r="AR23" i="87"/>
  <c r="AQ23" i="87"/>
  <c r="AP23" i="87"/>
  <c r="AS22" i="87"/>
  <c r="AQ22" i="87"/>
  <c r="AS21" i="87"/>
  <c r="AQ21" i="87"/>
  <c r="AS20" i="87"/>
  <c r="AQ20" i="87"/>
  <c r="AS19" i="87"/>
  <c r="AR19" i="87"/>
  <c r="AQ19" i="87"/>
  <c r="AP19" i="87"/>
  <c r="AS18" i="87"/>
  <c r="AQ18" i="87"/>
  <c r="AS17" i="87"/>
  <c r="AQ17" i="87"/>
  <c r="AS16" i="87"/>
  <c r="AQ16" i="87"/>
  <c r="AS40" i="86"/>
  <c r="AQ40" i="86"/>
  <c r="AS39" i="86"/>
  <c r="AQ39" i="86"/>
  <c r="AS38" i="86"/>
  <c r="AQ38" i="86"/>
  <c r="AS37" i="86"/>
  <c r="AR37" i="86"/>
  <c r="AQ37" i="86"/>
  <c r="AS36" i="86"/>
  <c r="AQ36" i="86"/>
  <c r="AS35" i="86"/>
  <c r="AQ35" i="86"/>
  <c r="AS34" i="86"/>
  <c r="AQ34" i="86"/>
  <c r="AS33" i="86"/>
  <c r="AQ33" i="86"/>
  <c r="AS32" i="86"/>
  <c r="AQ32" i="86"/>
  <c r="AP32" i="86"/>
  <c r="AS31" i="86"/>
  <c r="AQ31" i="86"/>
  <c r="AS30" i="86"/>
  <c r="AQ30" i="86"/>
  <c r="AP30" i="86"/>
  <c r="AS29" i="86"/>
  <c r="AQ29" i="86"/>
  <c r="AS28" i="86"/>
  <c r="AQ28" i="86"/>
  <c r="AP28" i="86"/>
  <c r="AS27" i="86"/>
  <c r="AQ27" i="86"/>
  <c r="AS26" i="86"/>
  <c r="AQ26" i="86"/>
  <c r="AP26" i="86"/>
  <c r="AS25" i="86"/>
  <c r="AQ25" i="86"/>
  <c r="AS24" i="86"/>
  <c r="AQ24" i="86"/>
  <c r="AP24" i="86"/>
  <c r="AS23" i="86"/>
  <c r="AQ23" i="86"/>
  <c r="AM45" i="87"/>
  <c r="AN45" i="87"/>
  <c r="AM44" i="87"/>
  <c r="AN44" i="87"/>
  <c r="AL43" i="87"/>
  <c r="AM43" i="87"/>
  <c r="AN43" i="87"/>
  <c r="AM42" i="87"/>
  <c r="AN42" i="87"/>
  <c r="AM41" i="87"/>
  <c r="AN41" i="87"/>
  <c r="AM40" i="87"/>
  <c r="AN40" i="87"/>
  <c r="AL39" i="87"/>
  <c r="AM39" i="87"/>
  <c r="AN39" i="87"/>
  <c r="AM38" i="87"/>
  <c r="AN38" i="87"/>
  <c r="AL37" i="87"/>
  <c r="AM37" i="87"/>
  <c r="AN37" i="87"/>
  <c r="AM36" i="87"/>
  <c r="AN36" i="87"/>
  <c r="AL35" i="87"/>
  <c r="AM35" i="87"/>
  <c r="AN35" i="87"/>
  <c r="AM34" i="87"/>
  <c r="AN34" i="87"/>
  <c r="AM33" i="87"/>
  <c r="AN33" i="87"/>
  <c r="AM32" i="87"/>
  <c r="AN32" i="87"/>
  <c r="AL31" i="87"/>
  <c r="AO31" i="87" s="1"/>
  <c r="AM31" i="87"/>
  <c r="AN31" i="87"/>
  <c r="AM30" i="87"/>
  <c r="AN30" i="87"/>
  <c r="AM29" i="87"/>
  <c r="AN29" i="87"/>
  <c r="AM28" i="87"/>
  <c r="AN28" i="87"/>
  <c r="AL27" i="87"/>
  <c r="AM27" i="87"/>
  <c r="AN27" i="87"/>
  <c r="AM26" i="87"/>
  <c r="AN26" i="87"/>
  <c r="AM25" i="87"/>
  <c r="AN25" i="87"/>
  <c r="AM24" i="87"/>
  <c r="AN24" i="87"/>
  <c r="AL23" i="87"/>
  <c r="AM23" i="87"/>
  <c r="AN23" i="87"/>
  <c r="AM22" i="87"/>
  <c r="AN22" i="87"/>
  <c r="AL21" i="87"/>
  <c r="AM21" i="87"/>
  <c r="AN21" i="87"/>
  <c r="AM20" i="87"/>
  <c r="AN20" i="87"/>
  <c r="AL19" i="87"/>
  <c r="AM19" i="87"/>
  <c r="AN19" i="87"/>
  <c r="AM18" i="87"/>
  <c r="AN18" i="87"/>
  <c r="AM17" i="87"/>
  <c r="AN17" i="87"/>
  <c r="AM16" i="87"/>
  <c r="AN16" i="87"/>
  <c r="AM40" i="86"/>
  <c r="AN40" i="86"/>
  <c r="AM39" i="86"/>
  <c r="AN39" i="86"/>
  <c r="AM38" i="86"/>
  <c r="AN38" i="86"/>
  <c r="AM37" i="86"/>
  <c r="AN37" i="86"/>
  <c r="AM36" i="86"/>
  <c r="AN36" i="86"/>
  <c r="AM35" i="86"/>
  <c r="AN35" i="86"/>
  <c r="AM34" i="86"/>
  <c r="AN34" i="86"/>
  <c r="AM33" i="86"/>
  <c r="AN33" i="86"/>
  <c r="AL32" i="86"/>
  <c r="AM32" i="86"/>
  <c r="AN32" i="86"/>
  <c r="AM31" i="86"/>
  <c r="AN31" i="86"/>
  <c r="AL30" i="86"/>
  <c r="AM30" i="86"/>
  <c r="AN30" i="86"/>
  <c r="AM29" i="86"/>
  <c r="AN29" i="86"/>
  <c r="AL28" i="86"/>
  <c r="AM28" i="86"/>
  <c r="AN28" i="86"/>
  <c r="AM27" i="86"/>
  <c r="AN27" i="86"/>
  <c r="AM26" i="86"/>
  <c r="AN26" i="86"/>
  <c r="AM25" i="86"/>
  <c r="AN25" i="86"/>
  <c r="AL24" i="86"/>
  <c r="AM24" i="86"/>
  <c r="AN24" i="86"/>
  <c r="AO24" i="86"/>
  <c r="AM23" i="86"/>
  <c r="AN23" i="86"/>
  <c r="B48" i="84"/>
  <c r="X24" i="84" s="1"/>
  <c r="BK1" i="84"/>
  <c r="BK1" i="85"/>
  <c r="BN27" i="85"/>
  <c r="BM27" i="85" s="1"/>
  <c r="BP27" i="85"/>
  <c r="BQ27" i="85"/>
  <c r="BN26" i="85"/>
  <c r="BM26" i="85" s="1"/>
  <c r="BR26" i="85" s="1"/>
  <c r="BO26" i="85"/>
  <c r="BP26" i="85"/>
  <c r="BQ26" i="85"/>
  <c r="BN25" i="85"/>
  <c r="BM25" i="85" s="1"/>
  <c r="BP25" i="85"/>
  <c r="BQ25" i="85"/>
  <c r="BN24" i="85"/>
  <c r="BO24" i="85" s="1"/>
  <c r="BM24" i="85"/>
  <c r="BP24" i="85"/>
  <c r="BQ24" i="85"/>
  <c r="BN23" i="85"/>
  <c r="BM23" i="85" s="1"/>
  <c r="BP23" i="85"/>
  <c r="BQ23" i="85"/>
  <c r="BN22" i="85"/>
  <c r="BO22" i="85" s="1"/>
  <c r="BM22" i="85"/>
  <c r="BP22" i="85"/>
  <c r="BQ22" i="85"/>
  <c r="BN21" i="85"/>
  <c r="BM21" i="85" s="1"/>
  <c r="BP21" i="85"/>
  <c r="BQ21" i="85"/>
  <c r="BN20" i="85"/>
  <c r="BM20" i="85" s="1"/>
  <c r="BP20" i="85"/>
  <c r="BQ20" i="85"/>
  <c r="BN19" i="85"/>
  <c r="BM19" i="85" s="1"/>
  <c r="BP19" i="85"/>
  <c r="BQ19" i="85"/>
  <c r="BN18" i="85"/>
  <c r="BM18" i="85" s="1"/>
  <c r="BP18" i="85"/>
  <c r="BQ18" i="85"/>
  <c r="BN17" i="85"/>
  <c r="BM17" i="85" s="1"/>
  <c r="BP17" i="85"/>
  <c r="BQ17" i="85"/>
  <c r="BN16" i="85"/>
  <c r="BO16" i="85" s="1"/>
  <c r="BM16" i="85"/>
  <c r="BP16" i="85"/>
  <c r="BQ16" i="85"/>
  <c r="BN15" i="85"/>
  <c r="BM15" i="85" s="1"/>
  <c r="BP15" i="85"/>
  <c r="BQ15" i="85"/>
  <c r="BN14" i="85"/>
  <c r="BO14" i="85" s="1"/>
  <c r="BR14" i="85" s="1"/>
  <c r="BM14" i="85"/>
  <c r="BP14" i="85"/>
  <c r="BQ14" i="85"/>
  <c r="BN45" i="85"/>
  <c r="BM45" i="85" s="1"/>
  <c r="BP45" i="85"/>
  <c r="BQ45" i="85"/>
  <c r="BN44" i="85"/>
  <c r="BM44" i="85" s="1"/>
  <c r="BP44" i="85"/>
  <c r="BQ44" i="85"/>
  <c r="BN43" i="85"/>
  <c r="BM43" i="85" s="1"/>
  <c r="BP43" i="85"/>
  <c r="BQ43" i="85"/>
  <c r="BN42" i="85"/>
  <c r="BM42" i="85" s="1"/>
  <c r="BP42" i="85"/>
  <c r="BQ42" i="85"/>
  <c r="BN41" i="85"/>
  <c r="BM41" i="85" s="1"/>
  <c r="BP41" i="85"/>
  <c r="BQ41" i="85"/>
  <c r="BN40" i="85"/>
  <c r="BM40" i="85"/>
  <c r="BO40" i="85"/>
  <c r="BP40" i="85"/>
  <c r="BQ40" i="85"/>
  <c r="BN39" i="85"/>
  <c r="BM39" i="85" s="1"/>
  <c r="BP39" i="85"/>
  <c r="BQ39" i="85"/>
  <c r="BN38" i="85"/>
  <c r="BM38" i="85"/>
  <c r="BO38" i="85"/>
  <c r="BP38" i="85"/>
  <c r="BQ38" i="85"/>
  <c r="BR38" i="85"/>
  <c r="BN37" i="85"/>
  <c r="BM37" i="85" s="1"/>
  <c r="BP37" i="85"/>
  <c r="BQ37" i="85"/>
  <c r="BN36" i="85"/>
  <c r="BM36" i="85" s="1"/>
  <c r="BR36" i="85" s="1"/>
  <c r="BO36" i="85"/>
  <c r="BP36" i="85"/>
  <c r="BQ36" i="85"/>
  <c r="BN35" i="85"/>
  <c r="BM35" i="85" s="1"/>
  <c r="BP35" i="85"/>
  <c r="BQ35" i="85"/>
  <c r="BN34" i="85"/>
  <c r="BM34" i="85" s="1"/>
  <c r="BR34" i="85" s="1"/>
  <c r="BO34" i="85"/>
  <c r="BP34" i="85"/>
  <c r="BQ34" i="85"/>
  <c r="BN33" i="85"/>
  <c r="BM33" i="85" s="1"/>
  <c r="BP33" i="85"/>
  <c r="BQ33" i="85"/>
  <c r="BN32" i="85"/>
  <c r="BM32" i="85"/>
  <c r="BO32" i="85"/>
  <c r="BP32" i="85"/>
  <c r="BQ32" i="85"/>
  <c r="BN31" i="85"/>
  <c r="BM31" i="85" s="1"/>
  <c r="BP31" i="85"/>
  <c r="BQ31" i="85"/>
  <c r="BN30" i="85"/>
  <c r="BM30" i="85"/>
  <c r="BR30" i="85" s="1"/>
  <c r="BO30" i="85"/>
  <c r="BP30" i="85"/>
  <c r="BQ30" i="85"/>
  <c r="BN29" i="85"/>
  <c r="BM29" i="85" s="1"/>
  <c r="BP29" i="85"/>
  <c r="BQ29" i="85"/>
  <c r="BN28" i="85"/>
  <c r="BM28" i="85" s="1"/>
  <c r="BR28" i="85" s="1"/>
  <c r="BO28" i="85"/>
  <c r="BP28" i="85"/>
  <c r="BQ28" i="85"/>
  <c r="BN45" i="84"/>
  <c r="BM45" i="84" s="1"/>
  <c r="BP45" i="84"/>
  <c r="BQ45" i="84"/>
  <c r="BN44" i="84"/>
  <c r="BM44" i="84" s="1"/>
  <c r="BR44" i="84" s="1"/>
  <c r="BO44" i="84"/>
  <c r="BP44" i="84"/>
  <c r="BQ44" i="84"/>
  <c r="BN43" i="84"/>
  <c r="BM43" i="84" s="1"/>
  <c r="BP43" i="84"/>
  <c r="BQ43" i="84"/>
  <c r="BN42" i="84"/>
  <c r="BO42" i="84" s="1"/>
  <c r="BM42" i="84"/>
  <c r="BP42" i="84"/>
  <c r="BQ42" i="84"/>
  <c r="BN41" i="84"/>
  <c r="BM41" i="84" s="1"/>
  <c r="BP41" i="84"/>
  <c r="BQ41" i="84"/>
  <c r="BN40" i="84"/>
  <c r="BO40" i="84" s="1"/>
  <c r="BM40" i="84"/>
  <c r="BR40" i="84" s="1"/>
  <c r="BP40" i="84"/>
  <c r="BQ40" i="84"/>
  <c r="BN39" i="84"/>
  <c r="BM39" i="84" s="1"/>
  <c r="BP39" i="84"/>
  <c r="BQ39" i="84"/>
  <c r="BN38" i="84"/>
  <c r="BM38" i="84" s="1"/>
  <c r="BP38" i="84"/>
  <c r="BQ38" i="84"/>
  <c r="BN37" i="84"/>
  <c r="BM37" i="84" s="1"/>
  <c r="BP37" i="84"/>
  <c r="BQ37" i="84"/>
  <c r="BN36" i="84"/>
  <c r="BM36" i="84" s="1"/>
  <c r="BP36" i="84"/>
  <c r="BQ36" i="84"/>
  <c r="BN35" i="84"/>
  <c r="BM35" i="84" s="1"/>
  <c r="BP35" i="84"/>
  <c r="BQ35" i="84"/>
  <c r="BN34" i="84"/>
  <c r="BO34" i="84" s="1"/>
  <c r="BM34" i="84"/>
  <c r="BP34" i="84"/>
  <c r="BQ34" i="84"/>
  <c r="BN33" i="84"/>
  <c r="BM33" i="84" s="1"/>
  <c r="BP33" i="84"/>
  <c r="BQ33" i="84"/>
  <c r="BN32" i="84"/>
  <c r="BO32" i="84" s="1"/>
  <c r="BR32" i="84" s="1"/>
  <c r="BM32" i="84"/>
  <c r="BP32" i="84"/>
  <c r="BQ32" i="84"/>
  <c r="BN31" i="84"/>
  <c r="BM31" i="84" s="1"/>
  <c r="BP31" i="84"/>
  <c r="BQ31" i="84"/>
  <c r="BN30" i="84"/>
  <c r="BM30" i="84" s="1"/>
  <c r="BP30" i="84"/>
  <c r="BQ30" i="84"/>
  <c r="BN29" i="84"/>
  <c r="BM29" i="84" s="1"/>
  <c r="BP29" i="84"/>
  <c r="BQ29" i="84"/>
  <c r="BN28" i="84"/>
  <c r="BM28" i="84" s="1"/>
  <c r="BP28" i="84"/>
  <c r="BQ28" i="84"/>
  <c r="R1" i="89"/>
  <c r="R1" i="88"/>
  <c r="AB12" i="87"/>
  <c r="AE1" i="87"/>
  <c r="AE1" i="86"/>
  <c r="AF30" i="114"/>
  <c r="T1" i="114"/>
  <c r="N6" i="114"/>
  <c r="O7" i="114"/>
  <c r="B9" i="114"/>
  <c r="K9" i="114"/>
  <c r="B10" i="114"/>
  <c r="K10" i="114"/>
  <c r="O10" i="114"/>
  <c r="S30" i="114"/>
  <c r="T30" i="114"/>
  <c r="U30" i="114"/>
  <c r="V30" i="114"/>
  <c r="W30" i="114"/>
  <c r="X30" i="114"/>
  <c r="Y30" i="114"/>
  <c r="Z30" i="114"/>
  <c r="AA30" i="114"/>
  <c r="AB30" i="114"/>
  <c r="AC30" i="114"/>
  <c r="AD30" i="114"/>
  <c r="AE30" i="114"/>
  <c r="AG30" i="114"/>
  <c r="AB12" i="86"/>
  <c r="M1" i="80"/>
  <c r="BJ45" i="85"/>
  <c r="BJ44" i="85"/>
  <c r="BJ43" i="85"/>
  <c r="BJ42" i="85"/>
  <c r="BJ41" i="85"/>
  <c r="BJ40" i="85"/>
  <c r="BJ39" i="85"/>
  <c r="BJ38" i="85"/>
  <c r="BJ37" i="85"/>
  <c r="BJ36" i="85"/>
  <c r="BJ35" i="85"/>
  <c r="BJ34" i="85"/>
  <c r="BJ33" i="85"/>
  <c r="BJ32" i="85"/>
  <c r="BJ31" i="85"/>
  <c r="BJ30" i="85"/>
  <c r="BJ29" i="85"/>
  <c r="BJ28" i="85"/>
  <c r="BJ27" i="85"/>
  <c r="BJ26" i="85"/>
  <c r="BJ25" i="85"/>
  <c r="BJ24" i="85"/>
  <c r="BJ23" i="85"/>
  <c r="BJ22" i="85"/>
  <c r="BJ21" i="85"/>
  <c r="BJ20" i="85"/>
  <c r="BJ19" i="85"/>
  <c r="BJ18" i="85"/>
  <c r="BJ17" i="85"/>
  <c r="BJ16" i="85"/>
  <c r="BJ15" i="85"/>
  <c r="BJ14" i="85"/>
  <c r="BJ45" i="84"/>
  <c r="BJ44" i="84"/>
  <c r="BJ43" i="84"/>
  <c r="BJ42" i="84"/>
  <c r="BJ41" i="84"/>
  <c r="BJ40" i="84"/>
  <c r="BJ39" i="84"/>
  <c r="BJ38" i="84"/>
  <c r="BJ37" i="84"/>
  <c r="BJ36" i="84"/>
  <c r="BJ35" i="84"/>
  <c r="BJ34" i="84"/>
  <c r="BJ33" i="84"/>
  <c r="BJ32" i="84"/>
  <c r="BJ31" i="84"/>
  <c r="BJ30" i="84"/>
  <c r="BJ29" i="84"/>
  <c r="BJ28" i="84"/>
  <c r="BJ27" i="84"/>
  <c r="BJ26" i="84"/>
  <c r="BJ25" i="84"/>
  <c r="BJ24" i="84"/>
  <c r="BJ23" i="84"/>
  <c r="BJ22" i="84"/>
  <c r="BJ21" i="84"/>
  <c r="BJ20" i="84"/>
  <c r="BJ19" i="84"/>
  <c r="BJ18" i="84"/>
  <c r="BJ17" i="84"/>
  <c r="BJ16" i="84"/>
  <c r="BJ15" i="84"/>
  <c r="BJ14" i="84"/>
  <c r="AU4" i="85"/>
  <c r="AU2" i="85"/>
  <c r="AU1" i="85"/>
  <c r="AU4" i="84"/>
  <c r="AU2" i="84"/>
  <c r="AU1" i="84"/>
  <c r="F1" i="2"/>
  <c r="F1" i="1"/>
  <c r="H5" i="2"/>
  <c r="H5" i="1"/>
  <c r="E5" i="2"/>
  <c r="E5" i="1"/>
  <c r="E4" i="2"/>
  <c r="E4" i="1"/>
  <c r="B5" i="2"/>
  <c r="B5" i="1"/>
  <c r="B4" i="2"/>
  <c r="B4" i="1"/>
  <c r="L6" i="89"/>
  <c r="M7" i="89"/>
  <c r="C9" i="89"/>
  <c r="I9" i="89"/>
  <c r="C10" i="89"/>
  <c r="I10" i="89"/>
  <c r="N10" i="89"/>
  <c r="L6" i="88"/>
  <c r="M7" i="88"/>
  <c r="C9" i="88"/>
  <c r="I9" i="88"/>
  <c r="C10" i="88"/>
  <c r="I10" i="88"/>
  <c r="N10" i="88"/>
  <c r="Y6" i="87"/>
  <c r="Z7" i="87"/>
  <c r="C9" i="87"/>
  <c r="S9" i="87"/>
  <c r="C10" i="87"/>
  <c r="S10" i="87"/>
  <c r="Z10" i="87"/>
  <c r="Y6" i="86"/>
  <c r="Z7" i="86"/>
  <c r="C9" i="86"/>
  <c r="S9" i="86"/>
  <c r="C10" i="86"/>
  <c r="S10" i="86"/>
  <c r="Z10" i="86"/>
  <c r="X6" i="85"/>
  <c r="BB6" i="85" s="1"/>
  <c r="Y7" i="85"/>
  <c r="BB7" i="85"/>
  <c r="BC7" i="85"/>
  <c r="C9" i="85"/>
  <c r="AE9" i="85" s="1"/>
  <c r="T9" i="85"/>
  <c r="AX9" i="85" s="1"/>
  <c r="T10" i="85"/>
  <c r="Z10" i="85"/>
  <c r="BE10" i="85" s="1"/>
  <c r="AE10" i="85"/>
  <c r="AX10" i="85"/>
  <c r="B48" i="85"/>
  <c r="X6" i="84"/>
  <c r="BB6" i="84" s="1"/>
  <c r="Y7" i="84"/>
  <c r="BC7" i="84" s="1"/>
  <c r="BB7" i="84"/>
  <c r="C9" i="84"/>
  <c r="T9" i="84"/>
  <c r="AX9" i="84" s="1"/>
  <c r="AE9" i="84"/>
  <c r="C10" i="84"/>
  <c r="AE10" i="84" s="1"/>
  <c r="T10" i="84"/>
  <c r="AX10" i="84" s="1"/>
  <c r="Z10" i="84"/>
  <c r="BE10" i="84" s="1"/>
  <c r="H6" i="80"/>
  <c r="I7" i="80"/>
  <c r="B9" i="80"/>
  <c r="G9" i="80"/>
  <c r="B10" i="80"/>
  <c r="G10" i="80"/>
  <c r="J10" i="80"/>
  <c r="Z1" i="176" l="1"/>
  <c r="Z1" i="177"/>
  <c r="BD1" i="177"/>
  <c r="A5" i="176"/>
  <c r="AB5" i="177"/>
  <c r="A5" i="177"/>
  <c r="Z4" i="176"/>
  <c r="BD4" i="177"/>
  <c r="Z4" i="177"/>
  <c r="Z3" i="176"/>
  <c r="Z3" i="177"/>
  <c r="BD3" i="177"/>
  <c r="Z2" i="176"/>
  <c r="BD2" i="177"/>
  <c r="Z2" i="177"/>
  <c r="A5" i="117"/>
  <c r="Z4" i="86"/>
  <c r="N3" i="145"/>
  <c r="M1" i="88"/>
  <c r="BR22" i="85"/>
  <c r="BO30" i="84"/>
  <c r="BR30" i="84" s="1"/>
  <c r="BR40" i="85"/>
  <c r="BO44" i="85"/>
  <c r="BR44" i="85" s="1"/>
  <c r="BO28" i="84"/>
  <c r="BR28" i="84" s="1"/>
  <c r="BO42" i="85"/>
  <c r="BR42" i="85" s="1"/>
  <c r="AO39" i="87"/>
  <c r="Q1" i="117"/>
  <c r="BR34" i="84"/>
  <c r="BO36" i="84"/>
  <c r="BR36" i="84" s="1"/>
  <c r="BO38" i="84"/>
  <c r="BR38" i="84" s="1"/>
  <c r="BR16" i="85"/>
  <c r="BO18" i="85"/>
  <c r="BR18" i="85" s="1"/>
  <c r="BO20" i="85"/>
  <c r="BR20" i="85" s="1"/>
  <c r="AO32" i="86"/>
  <c r="AO23" i="87"/>
  <c r="AK23" i="86"/>
  <c r="AP23" i="86" s="1"/>
  <c r="AK27" i="86"/>
  <c r="AK31" i="86"/>
  <c r="AK36" i="86"/>
  <c r="AK40" i="86"/>
  <c r="AK18" i="87"/>
  <c r="AR18" i="87" s="1"/>
  <c r="AK22" i="87"/>
  <c r="AR22" i="87" s="1"/>
  <c r="AK26" i="87"/>
  <c r="AR26" i="87" s="1"/>
  <c r="AK30" i="87"/>
  <c r="AR30" i="87" s="1"/>
  <c r="AK34" i="87"/>
  <c r="AR34" i="87" s="1"/>
  <c r="AK38" i="87"/>
  <c r="AR38" i="87" s="1"/>
  <c r="AK42" i="87"/>
  <c r="AR42" i="87" s="1"/>
  <c r="BR42" i="84"/>
  <c r="BR24" i="85"/>
  <c r="P1" i="117"/>
  <c r="BR32" i="85"/>
  <c r="AO35" i="87"/>
  <c r="I2" i="114"/>
  <c r="AK25" i="86"/>
  <c r="AK29" i="86"/>
  <c r="AK34" i="86"/>
  <c r="AK38" i="86"/>
  <c r="AK16" i="87"/>
  <c r="AR16" i="87" s="1"/>
  <c r="AK20" i="87"/>
  <c r="AR20" i="87" s="1"/>
  <c r="AK24" i="87"/>
  <c r="AR24" i="87" s="1"/>
  <c r="AK28" i="87"/>
  <c r="AR28" i="87" s="1"/>
  <c r="AK32" i="87"/>
  <c r="AR32" i="87" s="1"/>
  <c r="AK36" i="87"/>
  <c r="AR36" i="87" s="1"/>
  <c r="AK40" i="87"/>
  <c r="AR40" i="87" s="1"/>
  <c r="AK44" i="87"/>
  <c r="AR44" i="87" s="1"/>
  <c r="I3" i="80"/>
  <c r="BD3" i="85"/>
  <c r="BD3" i="84"/>
  <c r="Z3" i="87"/>
  <c r="M3" i="89"/>
  <c r="Z3" i="86"/>
  <c r="Z3" i="84"/>
  <c r="Z3" i="85"/>
  <c r="M3" i="88"/>
  <c r="O3" i="114"/>
  <c r="Z2" i="84"/>
  <c r="Z2" i="86"/>
  <c r="Z4" i="87"/>
  <c r="BD4" i="84"/>
  <c r="M4" i="88"/>
  <c r="Z4" i="84"/>
  <c r="M4" i="89"/>
  <c r="BD4" i="85"/>
  <c r="Z4" i="85"/>
  <c r="I4" i="80"/>
  <c r="O4" i="114"/>
  <c r="A5" i="88"/>
  <c r="AA18" i="117"/>
  <c r="AB5" i="84"/>
  <c r="A5" i="89"/>
  <c r="A5" i="84"/>
  <c r="A5" i="86"/>
  <c r="A5" i="80"/>
  <c r="AB5" i="85"/>
  <c r="A5" i="87"/>
  <c r="A5" i="114"/>
  <c r="A5" i="85"/>
  <c r="AA13" i="117"/>
  <c r="AA20" i="117"/>
  <c r="M2" i="89"/>
  <c r="N4" i="145"/>
  <c r="Z2" i="87"/>
  <c r="BD2" i="85"/>
  <c r="Z2" i="85"/>
  <c r="I2" i="80"/>
  <c r="M2" i="88"/>
  <c r="O2" i="114"/>
  <c r="BD2" i="84"/>
  <c r="AA35" i="117"/>
  <c r="M4" i="117"/>
  <c r="AA44" i="117"/>
  <c r="AA14" i="117"/>
  <c r="AA22" i="117"/>
  <c r="Z13" i="117"/>
  <c r="I1" i="80"/>
  <c r="AA41" i="117"/>
  <c r="AB26" i="117"/>
  <c r="AB13" i="117"/>
  <c r="AA21" i="117"/>
  <c r="AB17" i="117"/>
  <c r="AA34" i="117"/>
  <c r="AA25" i="117"/>
  <c r="AF31" i="117"/>
  <c r="AA16" i="117"/>
  <c r="N2" i="145"/>
  <c r="AB42" i="117"/>
  <c r="M2" i="117"/>
  <c r="AA36" i="117"/>
  <c r="AB32" i="117"/>
  <c r="AA28" i="117"/>
  <c r="Z14" i="117"/>
  <c r="BD1" i="85"/>
  <c r="O1" i="114"/>
  <c r="M1" i="117"/>
  <c r="Z25" i="117"/>
  <c r="BD1" i="84"/>
  <c r="Z1" i="85"/>
  <c r="Z1" i="87"/>
  <c r="M1" i="89"/>
  <c r="AA27" i="117"/>
  <c r="AF23" i="117"/>
  <c r="N1" i="145"/>
  <c r="Z1" i="84"/>
  <c r="AF15" i="117"/>
  <c r="AA48" i="117"/>
  <c r="AA30" i="117"/>
  <c r="AB22" i="117"/>
  <c r="Z1" i="86"/>
  <c r="AA29" i="117"/>
  <c r="AB14" i="117"/>
  <c r="M3" i="117"/>
  <c r="Z36" i="117"/>
  <c r="AF48" i="117"/>
  <c r="AA47" i="117"/>
  <c r="AA43" i="117"/>
  <c r="AF41" i="117"/>
  <c r="AA39" i="117"/>
  <c r="AB39" i="117"/>
  <c r="AF35" i="117"/>
  <c r="AB29" i="117"/>
  <c r="AA19" i="117"/>
  <c r="Z44" i="117"/>
  <c r="AF29" i="117"/>
  <c r="AA46" i="117"/>
  <c r="AB38" i="117"/>
  <c r="AF16" i="117"/>
  <c r="AB45" i="117"/>
  <c r="A5" i="145"/>
  <c r="AA32" i="117"/>
  <c r="AF45" i="117"/>
  <c r="AF32" i="117"/>
  <c r="AB48" i="117"/>
  <c r="AA37" i="117"/>
  <c r="AF39" i="117"/>
  <c r="AF47" i="117"/>
  <c r="AB33" i="117"/>
  <c r="AF25" i="117"/>
  <c r="AA23" i="117"/>
  <c r="AB23" i="117"/>
  <c r="AF19" i="117"/>
  <c r="Z43" i="117"/>
  <c r="AB47" i="117"/>
  <c r="AA40" i="117"/>
  <c r="AB40" i="117"/>
  <c r="AF34" i="117"/>
  <c r="AF33" i="117"/>
  <c r="AA31" i="117"/>
  <c r="AB31" i="117"/>
  <c r="AA24" i="117"/>
  <c r="AB24" i="117"/>
  <c r="AF18" i="117"/>
  <c r="AF17" i="117"/>
  <c r="AA15" i="117"/>
  <c r="AB15" i="117"/>
  <c r="AE13" i="117"/>
  <c r="AA38" i="117"/>
  <c r="AA42" i="117"/>
  <c r="AB44" i="117"/>
  <c r="AF38" i="117"/>
  <c r="AF37" i="117"/>
  <c r="AB35" i="117"/>
  <c r="AB28" i="117"/>
  <c r="AF22" i="117"/>
  <c r="AF21" i="117"/>
  <c r="AB19" i="117"/>
  <c r="AF36" i="117"/>
  <c r="AB46" i="117"/>
  <c r="AF40" i="117"/>
  <c r="AB37" i="117"/>
  <c r="AB30" i="117"/>
  <c r="AF24" i="117"/>
  <c r="AB21" i="117"/>
  <c r="AA45" i="117"/>
  <c r="AA26" i="117"/>
  <c r="AF20" i="117"/>
  <c r="AF42" i="117"/>
  <c r="AF26" i="117"/>
  <c r="AB16" i="117"/>
  <c r="AE14" i="117"/>
  <c r="AF44" i="117"/>
  <c r="AF43" i="117"/>
  <c r="AB41" i="117"/>
  <c r="AB34" i="117"/>
  <c r="AF28" i="117"/>
  <c r="AF27" i="117"/>
  <c r="AB25" i="117"/>
  <c r="AB18" i="117"/>
  <c r="AE16" i="117"/>
  <c r="AA33" i="117"/>
  <c r="AA17" i="117"/>
  <c r="AE15" i="117"/>
  <c r="AF46" i="117"/>
  <c r="AB43" i="117"/>
  <c r="AB36" i="117"/>
  <c r="AF30" i="117"/>
  <c r="AB27" i="117"/>
  <c r="AB20" i="117"/>
  <c r="AF14" i="117"/>
  <c r="AF13" i="117"/>
  <c r="AD46" i="87"/>
  <c r="AL35" i="86"/>
  <c r="AP35" i="86"/>
  <c r="AJ35" i="86"/>
  <c r="AL39" i="86"/>
  <c r="AP39" i="86"/>
  <c r="AJ39" i="86"/>
  <c r="BO29" i="84"/>
  <c r="BR29" i="84" s="1"/>
  <c r="BO33" i="84"/>
  <c r="BR33" i="84" s="1"/>
  <c r="BO37" i="84"/>
  <c r="BR37" i="84" s="1"/>
  <c r="BO41" i="84"/>
  <c r="BR41" i="84" s="1"/>
  <c r="BO45" i="84"/>
  <c r="BR45" i="84" s="1"/>
  <c r="BO31" i="85"/>
  <c r="BR31" i="85" s="1"/>
  <c r="BO35" i="85"/>
  <c r="BR35" i="85" s="1"/>
  <c r="BO39" i="85"/>
  <c r="BR39" i="85" s="1"/>
  <c r="BO43" i="85"/>
  <c r="BR43" i="85" s="1"/>
  <c r="BO15" i="85"/>
  <c r="BR15" i="85" s="1"/>
  <c r="BO19" i="85"/>
  <c r="BR19" i="85" s="1"/>
  <c r="BO23" i="85"/>
  <c r="BR23" i="85" s="1"/>
  <c r="BO27" i="85"/>
  <c r="BR27" i="85" s="1"/>
  <c r="AE41" i="86"/>
  <c r="AA16" i="86" s="1"/>
  <c r="AJ23" i="86"/>
  <c r="AR23" i="86"/>
  <c r="AL23" i="86"/>
  <c r="AJ27" i="86"/>
  <c r="AL27" i="86"/>
  <c r="AJ31" i="86"/>
  <c r="AL31" i="86"/>
  <c r="AJ18" i="87"/>
  <c r="AL18" i="87"/>
  <c r="AP18" i="87"/>
  <c r="AJ22" i="87"/>
  <c r="AL22" i="87"/>
  <c r="AP22" i="87"/>
  <c r="AJ26" i="87"/>
  <c r="AL26" i="87"/>
  <c r="AP26" i="87"/>
  <c r="AJ30" i="87"/>
  <c r="AL30" i="87"/>
  <c r="AP30" i="87"/>
  <c r="AJ34" i="87"/>
  <c r="AL34" i="87"/>
  <c r="AP34" i="87"/>
  <c r="AJ38" i="87"/>
  <c r="AL38" i="87"/>
  <c r="AP38" i="87"/>
  <c r="AJ42" i="87"/>
  <c r="AL42" i="87"/>
  <c r="AP42" i="87"/>
  <c r="AL26" i="86"/>
  <c r="AL17" i="87"/>
  <c r="AO27" i="87"/>
  <c r="AL33" i="87"/>
  <c r="AO43" i="87"/>
  <c r="AR24" i="86"/>
  <c r="AR26" i="86"/>
  <c r="AR28" i="86"/>
  <c r="AR30" i="86"/>
  <c r="AR32" i="86"/>
  <c r="AR34" i="86"/>
  <c r="AP21" i="87"/>
  <c r="AR25" i="87"/>
  <c r="AP37" i="87"/>
  <c r="AR41" i="87"/>
  <c r="AH46" i="87"/>
  <c r="AF46" i="87"/>
  <c r="AD41" i="86"/>
  <c r="AR39" i="86"/>
  <c r="D4" i="80"/>
  <c r="D2" i="80"/>
  <c r="AL29" i="87"/>
  <c r="AO29" i="87" s="1"/>
  <c r="AL45" i="87"/>
  <c r="AO45" i="87" s="1"/>
  <c r="AP17" i="87"/>
  <c r="AR21" i="87"/>
  <c r="AP33" i="87"/>
  <c r="AR37" i="87"/>
  <c r="AL33" i="86"/>
  <c r="AJ33" i="86"/>
  <c r="AL37" i="86"/>
  <c r="AP37" i="86"/>
  <c r="AJ37" i="86"/>
  <c r="BO31" i="84"/>
  <c r="BR31" i="84" s="1"/>
  <c r="BO35" i="84"/>
  <c r="BR35" i="84" s="1"/>
  <c r="BO39" i="84"/>
  <c r="BR39" i="84" s="1"/>
  <c r="BO43" i="84"/>
  <c r="BR43" i="84" s="1"/>
  <c r="BO29" i="85"/>
  <c r="BR29" i="85" s="1"/>
  <c r="BO33" i="85"/>
  <c r="BR33" i="85" s="1"/>
  <c r="BO37" i="85"/>
  <c r="BR37" i="85" s="1"/>
  <c r="BO41" i="85"/>
  <c r="BR41" i="85" s="1"/>
  <c r="BO45" i="85"/>
  <c r="BR45" i="85" s="1"/>
  <c r="BO17" i="85"/>
  <c r="BR17" i="85" s="1"/>
  <c r="BO21" i="85"/>
  <c r="BR21" i="85" s="1"/>
  <c r="BO25" i="85"/>
  <c r="BR25" i="85" s="1"/>
  <c r="AO30" i="86"/>
  <c r="AO21" i="87"/>
  <c r="AO37" i="87"/>
  <c r="AR35" i="86"/>
  <c r="AE46" i="87"/>
  <c r="AJ25" i="86"/>
  <c r="AL25" i="86"/>
  <c r="AJ29" i="86"/>
  <c r="AL29" i="86"/>
  <c r="AJ16" i="87"/>
  <c r="AL16" i="87"/>
  <c r="AP16" i="87"/>
  <c r="AJ20" i="87"/>
  <c r="AL20" i="87"/>
  <c r="AP20" i="87"/>
  <c r="AJ24" i="87"/>
  <c r="AL24" i="87"/>
  <c r="AP24" i="87"/>
  <c r="AJ28" i="87"/>
  <c r="AL28" i="87"/>
  <c r="AP28" i="87"/>
  <c r="AJ32" i="87"/>
  <c r="AL32" i="87"/>
  <c r="AP32" i="87"/>
  <c r="AJ36" i="87"/>
  <c r="AL36" i="87"/>
  <c r="AP36" i="87"/>
  <c r="AJ40" i="87"/>
  <c r="AL40" i="87"/>
  <c r="AP40" i="87"/>
  <c r="AJ44" i="87"/>
  <c r="AL44" i="87"/>
  <c r="AP44" i="87"/>
  <c r="AO28" i="86"/>
  <c r="AO19" i="87"/>
  <c r="AL25" i="87"/>
  <c r="AO25" i="87" s="1"/>
  <c r="AL41" i="87"/>
  <c r="AO41" i="87" s="1"/>
  <c r="AR33" i="86"/>
  <c r="AR17" i="87"/>
  <c r="AP29" i="87"/>
  <c r="AR33" i="87"/>
  <c r="AP45" i="87"/>
  <c r="AH41" i="86"/>
  <c r="AA19" i="86" s="1"/>
  <c r="AF41" i="86"/>
  <c r="AA17" i="86" s="1"/>
  <c r="AO26" i="86"/>
  <c r="AO17" i="87"/>
  <c r="AO33" i="87"/>
  <c r="AE48" i="117"/>
  <c r="AE47" i="117"/>
  <c r="AE46" i="117"/>
  <c r="AE45" i="117"/>
  <c r="AE44" i="117"/>
  <c r="AE43" i="117"/>
  <c r="AE42" i="117"/>
  <c r="AE41" i="117"/>
  <c r="AE40" i="117"/>
  <c r="AE39" i="117"/>
  <c r="AE38" i="117"/>
  <c r="AE37" i="117"/>
  <c r="AE36" i="117"/>
  <c r="AE35" i="117"/>
  <c r="AE34" i="117"/>
  <c r="AE33" i="117"/>
  <c r="AE32" i="117"/>
  <c r="AE31" i="117"/>
  <c r="AE30" i="117"/>
  <c r="AE29" i="117"/>
  <c r="AE28" i="117"/>
  <c r="AE27" i="117"/>
  <c r="AE26" i="117"/>
  <c r="AE25" i="117"/>
  <c r="AE24" i="117"/>
  <c r="AE23" i="117"/>
  <c r="AE22" i="117"/>
  <c r="AE21" i="117"/>
  <c r="AE20" i="117"/>
  <c r="AE19" i="117"/>
  <c r="AE18" i="117"/>
  <c r="AE17" i="117"/>
  <c r="AD48" i="117"/>
  <c r="AD47" i="117"/>
  <c r="AD46" i="117"/>
  <c r="AD45" i="117"/>
  <c r="AD44" i="117"/>
  <c r="AD43" i="117"/>
  <c r="AD42" i="117"/>
  <c r="AD41" i="117"/>
  <c r="AD40" i="117"/>
  <c r="AD39" i="117"/>
  <c r="AD38" i="117"/>
  <c r="AD37" i="117"/>
  <c r="AD36" i="117"/>
  <c r="AD35" i="117"/>
  <c r="AD34" i="117"/>
  <c r="AD33" i="117"/>
  <c r="AD32" i="117"/>
  <c r="AD31" i="117"/>
  <c r="AD30" i="117"/>
  <c r="AD29" i="117"/>
  <c r="AD28" i="117"/>
  <c r="AD27" i="117"/>
  <c r="AD26" i="117"/>
  <c r="AD25" i="117"/>
  <c r="AD24" i="117"/>
  <c r="AD23" i="117"/>
  <c r="AD22" i="117"/>
  <c r="AD21" i="117"/>
  <c r="AD20" i="117"/>
  <c r="AD19" i="117"/>
  <c r="AD18" i="117"/>
  <c r="AD17" i="117"/>
  <c r="AD16" i="117"/>
  <c r="AD15" i="117"/>
  <c r="AD14" i="117"/>
  <c r="AD13" i="117"/>
  <c r="AC48" i="117"/>
  <c r="AC47" i="117"/>
  <c r="AC46" i="117"/>
  <c r="AC45" i="117"/>
  <c r="AC44" i="117"/>
  <c r="AC43" i="117"/>
  <c r="AC42" i="117"/>
  <c r="AC41" i="117"/>
  <c r="AC40" i="117"/>
  <c r="AC39" i="117"/>
  <c r="AC38" i="117"/>
  <c r="AC37" i="117"/>
  <c r="AC36" i="117"/>
  <c r="AC35" i="117"/>
  <c r="AC34" i="117"/>
  <c r="AC33" i="117"/>
  <c r="AC32" i="117"/>
  <c r="AC31" i="117"/>
  <c r="AC30" i="117"/>
  <c r="AC29" i="117"/>
  <c r="AC28" i="117"/>
  <c r="AC27" i="117"/>
  <c r="AC26" i="117"/>
  <c r="AC25" i="117"/>
  <c r="AC24" i="117"/>
  <c r="AC23" i="117"/>
  <c r="AC22" i="117"/>
  <c r="AC21" i="117"/>
  <c r="AC20" i="117"/>
  <c r="AC19" i="117"/>
  <c r="AC18" i="117"/>
  <c r="AC17" i="117"/>
  <c r="AC16" i="117"/>
  <c r="AC15" i="117"/>
  <c r="AC14" i="117"/>
  <c r="AC13" i="117"/>
  <c r="AR29" i="86" l="1"/>
  <c r="AP29" i="86"/>
  <c r="AJ36" i="86"/>
  <c r="AL36" i="86"/>
  <c r="AR36" i="86"/>
  <c r="AP36" i="86"/>
  <c r="AR25" i="86"/>
  <c r="AP25" i="86"/>
  <c r="AR31" i="86"/>
  <c r="AP31" i="86"/>
  <c r="AR27" i="86"/>
  <c r="AP27" i="86"/>
  <c r="H1" i="117"/>
  <c r="H2" i="117"/>
  <c r="H4" i="117"/>
  <c r="AJ38" i="86"/>
  <c r="AT38" i="86" s="1"/>
  <c r="AR38" i="86"/>
  <c r="AL38" i="86"/>
  <c r="AO38" i="86" s="1"/>
  <c r="AP38" i="86"/>
  <c r="AJ34" i="86"/>
  <c r="AP34" i="86"/>
  <c r="AL34" i="86"/>
  <c r="AJ40" i="86"/>
  <c r="AP40" i="86"/>
  <c r="AR40" i="86"/>
  <c r="AL40" i="86"/>
  <c r="AT40" i="87"/>
  <c r="AO40" i="87"/>
  <c r="AT37" i="86"/>
  <c r="AO37" i="86"/>
  <c r="AD47" i="86"/>
  <c r="AA15" i="86"/>
  <c r="AT38" i="87"/>
  <c r="AO38" i="87"/>
  <c r="AT39" i="86"/>
  <c r="AO39" i="86"/>
  <c r="AT28" i="87"/>
  <c r="AO28" i="87"/>
  <c r="AT26" i="87"/>
  <c r="AO26" i="87"/>
  <c r="AT31" i="86"/>
  <c r="AO31" i="86"/>
  <c r="AT16" i="87"/>
  <c r="AO16" i="87"/>
  <c r="AT36" i="87"/>
  <c r="AO36" i="87"/>
  <c r="AT33" i="86"/>
  <c r="AO33" i="86"/>
  <c r="AT34" i="87"/>
  <c r="AO34" i="87"/>
  <c r="AT27" i="86"/>
  <c r="AO27" i="86"/>
  <c r="AT35" i="86"/>
  <c r="AO35" i="86"/>
  <c r="AT24" i="87"/>
  <c r="AO24" i="87"/>
  <c r="AT29" i="86"/>
  <c r="AO29" i="86"/>
  <c r="AT22" i="87"/>
  <c r="AO22" i="87"/>
  <c r="AT44" i="87"/>
  <c r="AO44" i="87"/>
  <c r="AT42" i="87"/>
  <c r="AO42" i="87"/>
  <c r="AT32" i="87"/>
  <c r="AO32" i="87"/>
  <c r="AT25" i="86"/>
  <c r="AO25" i="86"/>
  <c r="AT30" i="87"/>
  <c r="AO30" i="87"/>
  <c r="AT23" i="86"/>
  <c r="AO23" i="86"/>
  <c r="AD47" i="87"/>
  <c r="AT20" i="87"/>
  <c r="AO20" i="87"/>
  <c r="AT18" i="87"/>
  <c r="AO18" i="87"/>
  <c r="AT34" i="86" l="1"/>
  <c r="AO34" i="86"/>
  <c r="AT36" i="86"/>
  <c r="AO36" i="86"/>
  <c r="AT40" i="86"/>
  <c r="AO40" i="86"/>
</calcChain>
</file>

<file path=xl/comments1.xml><?xml version="1.0" encoding="utf-8"?>
<comments xmlns="http://schemas.openxmlformats.org/spreadsheetml/2006/main">
  <authors>
    <author>Mike Camperman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 xml:space="preserve">Currently NOT used.
</t>
        </r>
      </text>
    </comment>
  </commentList>
</comments>
</file>

<file path=xl/comments2.xml><?xml version="1.0" encoding="utf-8"?>
<comments xmlns="http://schemas.openxmlformats.org/spreadsheetml/2006/main">
  <authors>
    <author>sellersrl</author>
  </authors>
  <commentList>
    <comment ref="A12" authorId="0" shapeId="0">
      <text>
        <r>
          <rPr>
            <b/>
            <sz val="11"/>
            <color indexed="10"/>
            <rFont val="Arial"/>
            <family val="2"/>
          </rPr>
          <t xml:space="preserve">Bold Red Mark Numbers:
</t>
        </r>
        <r>
          <rPr>
            <sz val="11"/>
            <color indexed="81"/>
            <rFont val="Arial"/>
            <family val="2"/>
          </rPr>
          <t xml:space="preserve">2 problems can cause mark numbers to become </t>
        </r>
        <r>
          <rPr>
            <b/>
            <sz val="11"/>
            <color indexed="10"/>
            <rFont val="Arial"/>
            <family val="2"/>
          </rPr>
          <t>Bold Red</t>
        </r>
        <r>
          <rPr>
            <sz val="11"/>
            <color indexed="81"/>
            <rFont val="Arial"/>
            <family val="2"/>
          </rPr>
          <t>:
1) Mark number is not found on the BOM pages
2) The joist designation for that mark number is not recognized.</t>
        </r>
      </text>
    </comment>
  </commentList>
</comments>
</file>

<file path=xl/comments3.xml><?xml version="1.0" encoding="utf-8"?>
<comments xmlns="http://schemas.openxmlformats.org/spreadsheetml/2006/main">
  <authors>
    <author>Mike Camperman</author>
  </authors>
  <commentList>
    <comment ref="C26" authorId="0" shapeId="0">
      <text>
        <r>
          <rPr>
            <sz val="14"/>
            <color indexed="81"/>
            <rFont val="Tahoma"/>
            <family val="2"/>
          </rPr>
          <t xml:space="preserve">If Size is </t>
        </r>
        <r>
          <rPr>
            <b/>
            <sz val="14"/>
            <color indexed="10"/>
            <rFont val="Tahoma"/>
            <family val="2"/>
          </rPr>
          <t>BOLD RED</t>
        </r>
        <r>
          <rPr>
            <sz val="14"/>
            <color indexed="81"/>
            <rFont val="Tahoma"/>
            <family val="2"/>
          </rPr>
          <t xml:space="preserve"> then this Mark will NOT import into the Design program.
</t>
        </r>
      </text>
    </comment>
    <comment ref="S26" authorId="0" shapeId="0">
      <text>
        <r>
          <rPr>
            <sz val="14"/>
            <color indexed="81"/>
            <rFont val="Tahoma"/>
            <family val="2"/>
          </rPr>
          <t xml:space="preserve">If the slot location is </t>
        </r>
        <r>
          <rPr>
            <b/>
            <sz val="14"/>
            <color indexed="10"/>
            <rFont val="Tahoma"/>
            <family val="2"/>
          </rPr>
          <t>BOLD RED</t>
        </r>
        <r>
          <rPr>
            <sz val="14"/>
            <color indexed="81"/>
            <rFont val="Tahoma"/>
            <family val="2"/>
          </rPr>
          <t xml:space="preserve"> then the slot is too close to the edge.
</t>
        </r>
      </text>
    </comment>
  </commentList>
</comments>
</file>

<file path=xl/comments4.xml><?xml version="1.0" encoding="utf-8"?>
<comments xmlns="http://schemas.openxmlformats.org/spreadsheetml/2006/main">
  <authors>
    <author>Mike Camperman</author>
  </authors>
  <commentList>
    <comment ref="C12" authorId="0" shapeId="0">
      <text>
        <r>
          <rPr>
            <sz val="14"/>
            <color indexed="81"/>
            <rFont val="Tahoma"/>
            <family val="2"/>
          </rPr>
          <t xml:space="preserve">If Size is </t>
        </r>
        <r>
          <rPr>
            <b/>
            <sz val="14"/>
            <color indexed="10"/>
            <rFont val="Tahoma"/>
            <family val="2"/>
          </rPr>
          <t>BOLD RED</t>
        </r>
        <r>
          <rPr>
            <sz val="14"/>
            <color indexed="81"/>
            <rFont val="Tahoma"/>
            <family val="2"/>
          </rPr>
          <t xml:space="preserve"> then this Mark will NOT import into the Design program.
</t>
        </r>
      </text>
    </comment>
    <comment ref="S12" authorId="0" shapeId="0">
      <text>
        <r>
          <rPr>
            <sz val="14"/>
            <color indexed="81"/>
            <rFont val="Tahoma"/>
            <family val="2"/>
          </rPr>
          <t xml:space="preserve">If the slot location is </t>
        </r>
        <r>
          <rPr>
            <b/>
            <sz val="14"/>
            <color indexed="10"/>
            <rFont val="Tahoma"/>
            <family val="2"/>
          </rPr>
          <t>BOLD RED</t>
        </r>
        <r>
          <rPr>
            <sz val="14"/>
            <color indexed="81"/>
            <rFont val="Tahoma"/>
            <family val="2"/>
          </rPr>
          <t xml:space="preserve"> then the slot is too close to the edge.
</t>
        </r>
      </text>
    </comment>
  </commentList>
</comments>
</file>

<file path=xl/comments5.xml><?xml version="1.0" encoding="utf-8"?>
<comments xmlns="http://schemas.openxmlformats.org/spreadsheetml/2006/main">
  <authors>
    <author>Mike Camperman</author>
    <author>sellersrl</author>
  </authors>
  <commentList>
    <comment ref="C21" authorId="0" shapeId="0">
      <text>
        <r>
          <rPr>
            <sz val="14"/>
            <color indexed="81"/>
            <rFont val="Arial"/>
            <family val="2"/>
          </rPr>
          <t xml:space="preserve">If Size is </t>
        </r>
        <r>
          <rPr>
            <b/>
            <sz val="14"/>
            <color indexed="10"/>
            <rFont val="Arial"/>
            <family val="2"/>
          </rPr>
          <t>BOLD RED</t>
        </r>
        <r>
          <rPr>
            <sz val="14"/>
            <color indexed="81"/>
            <rFont val="Arial"/>
            <family val="2"/>
          </rPr>
          <t xml:space="preserve"> then this Mark will NOT import into the Design program.
</t>
        </r>
      </text>
    </comment>
    <comment ref="T21" authorId="0" shapeId="0">
      <text>
        <r>
          <rPr>
            <sz val="14"/>
            <color indexed="81"/>
            <rFont val="Arial"/>
            <family val="2"/>
          </rPr>
          <t xml:space="preserve">If the slot location is </t>
        </r>
        <r>
          <rPr>
            <b/>
            <sz val="14"/>
            <color indexed="10"/>
            <rFont val="Arial"/>
            <family val="2"/>
          </rPr>
          <t>BOLD RED</t>
        </r>
        <r>
          <rPr>
            <sz val="14"/>
            <color indexed="81"/>
            <rFont val="Arial"/>
            <family val="2"/>
          </rPr>
          <t xml:space="preserve"> then the slot is too close to the edge of the seat material.</t>
        </r>
      </text>
    </comment>
    <comment ref="AA21" authorId="1" shapeId="0">
      <text>
        <r>
          <rPr>
            <sz val="14"/>
            <color indexed="81"/>
            <rFont val="Arial"/>
            <family val="2"/>
          </rPr>
          <t xml:space="preserve">If Notes become </t>
        </r>
        <r>
          <rPr>
            <sz val="14"/>
            <color indexed="10"/>
            <rFont val="Arial"/>
            <family val="2"/>
          </rPr>
          <t>RED</t>
        </r>
        <r>
          <rPr>
            <sz val="14"/>
            <color indexed="81"/>
            <rFont val="Arial"/>
            <family val="2"/>
          </rPr>
          <t>, then the number of characters exceeds the printed width of the column and may not appear on the printed BOM.</t>
        </r>
      </text>
    </comment>
  </commentList>
</comments>
</file>

<file path=xl/comments6.xml><?xml version="1.0" encoding="utf-8"?>
<comments xmlns="http://schemas.openxmlformats.org/spreadsheetml/2006/main">
  <authors>
    <author>Mike Camperman</author>
    <author>sellersrl</author>
  </authors>
  <commentList>
    <comment ref="C14" authorId="0" shapeId="0">
      <text>
        <r>
          <rPr>
            <sz val="14"/>
            <color indexed="81"/>
            <rFont val="Arial"/>
            <family val="2"/>
          </rPr>
          <t xml:space="preserve">If Size is </t>
        </r>
        <r>
          <rPr>
            <b/>
            <sz val="14"/>
            <color indexed="10"/>
            <rFont val="Arial"/>
            <family val="2"/>
          </rPr>
          <t>BOLD RED</t>
        </r>
        <r>
          <rPr>
            <sz val="14"/>
            <color indexed="81"/>
            <rFont val="Arial"/>
            <family val="2"/>
          </rPr>
          <t xml:space="preserve"> then this Mark will NOT import into the Design program.
</t>
        </r>
      </text>
    </comment>
    <comment ref="T14" authorId="0" shapeId="0">
      <text>
        <r>
          <rPr>
            <sz val="14"/>
            <color indexed="81"/>
            <rFont val="Arial"/>
            <family val="2"/>
          </rPr>
          <t xml:space="preserve">If the slot location is </t>
        </r>
        <r>
          <rPr>
            <b/>
            <sz val="14"/>
            <color indexed="10"/>
            <rFont val="Arial"/>
            <family val="2"/>
          </rPr>
          <t>BOLD RED</t>
        </r>
        <r>
          <rPr>
            <sz val="14"/>
            <color indexed="81"/>
            <rFont val="Arial"/>
            <family val="2"/>
          </rPr>
          <t xml:space="preserve"> then the slot is too close to the edge of the seat material.</t>
        </r>
      </text>
    </comment>
    <comment ref="AA14" authorId="1" shapeId="0">
      <text>
        <r>
          <rPr>
            <sz val="14"/>
            <color indexed="81"/>
            <rFont val="Arial"/>
            <family val="2"/>
          </rPr>
          <t xml:space="preserve">If Notes become </t>
        </r>
        <r>
          <rPr>
            <sz val="14"/>
            <color indexed="10"/>
            <rFont val="Arial"/>
            <family val="2"/>
          </rPr>
          <t>RED</t>
        </r>
        <r>
          <rPr>
            <sz val="14"/>
            <color indexed="81"/>
            <rFont val="Arial"/>
            <family val="2"/>
          </rPr>
          <t>, then the number of characters exceeds the printed width of the column and may not appear on the printed BOM.</t>
        </r>
      </text>
    </comment>
  </commentList>
</comments>
</file>

<file path=xl/comments7.xml><?xml version="1.0" encoding="utf-8"?>
<comments xmlns="http://schemas.openxmlformats.org/spreadsheetml/2006/main">
  <authors>
    <author>Mike Camperman</author>
  </authors>
  <commentList>
    <comment ref="C12" authorId="0" shapeId="0">
      <text>
        <r>
          <rPr>
            <sz val="14"/>
            <color indexed="81"/>
            <rFont val="Tahoma"/>
            <family val="2"/>
          </rPr>
          <t xml:space="preserve">If Size is </t>
        </r>
        <r>
          <rPr>
            <b/>
            <sz val="14"/>
            <color indexed="10"/>
            <rFont val="Tahoma"/>
            <family val="2"/>
          </rPr>
          <t>BOLD RED</t>
        </r>
        <r>
          <rPr>
            <sz val="14"/>
            <color indexed="81"/>
            <rFont val="Tahoma"/>
            <family val="2"/>
          </rPr>
          <t xml:space="preserve"> then this Mark will NOT import into the Design program.
</t>
        </r>
      </text>
    </comment>
    <comment ref="S12" authorId="0" shapeId="0">
      <text>
        <r>
          <rPr>
            <sz val="14"/>
            <color indexed="81"/>
            <rFont val="Tahoma"/>
            <family val="2"/>
          </rPr>
          <t xml:space="preserve">If the slot location is </t>
        </r>
        <r>
          <rPr>
            <b/>
            <sz val="14"/>
            <color indexed="10"/>
            <rFont val="Tahoma"/>
            <family val="2"/>
          </rPr>
          <t>BOLD RED</t>
        </r>
        <r>
          <rPr>
            <sz val="14"/>
            <color indexed="81"/>
            <rFont val="Tahoma"/>
            <family val="2"/>
          </rPr>
          <t xml:space="preserve"> then the slot is too close to the edge.
</t>
        </r>
      </text>
    </comment>
  </commentList>
</comments>
</file>

<file path=xl/comments8.xml><?xml version="1.0" encoding="utf-8"?>
<comments xmlns="http://schemas.openxmlformats.org/spreadsheetml/2006/main">
  <authors>
    <author>Mike Camperman</author>
    <author>sellersrl</author>
  </authors>
  <commentList>
    <comment ref="C14" authorId="0" shapeId="0">
      <text>
        <r>
          <rPr>
            <sz val="14"/>
            <color indexed="81"/>
            <rFont val="Arial"/>
            <family val="2"/>
          </rPr>
          <t xml:space="preserve">If Size is </t>
        </r>
        <r>
          <rPr>
            <b/>
            <sz val="14"/>
            <color indexed="10"/>
            <rFont val="Arial"/>
            <family val="2"/>
          </rPr>
          <t>BOLD RED</t>
        </r>
        <r>
          <rPr>
            <sz val="14"/>
            <color indexed="81"/>
            <rFont val="Arial"/>
            <family val="2"/>
          </rPr>
          <t xml:space="preserve"> then this Mark will NOT import into the Design program.
</t>
        </r>
      </text>
    </comment>
    <comment ref="T14" authorId="0" shapeId="0">
      <text>
        <r>
          <rPr>
            <sz val="14"/>
            <color indexed="81"/>
            <rFont val="Arial"/>
            <family val="2"/>
          </rPr>
          <t xml:space="preserve">If the slot location is </t>
        </r>
        <r>
          <rPr>
            <b/>
            <sz val="14"/>
            <color indexed="10"/>
            <rFont val="Arial"/>
            <family val="2"/>
          </rPr>
          <t>BOLD RED</t>
        </r>
        <r>
          <rPr>
            <sz val="14"/>
            <color indexed="81"/>
            <rFont val="Arial"/>
            <family val="2"/>
          </rPr>
          <t xml:space="preserve"> then the slot is too close to the edge of the seat material.</t>
        </r>
      </text>
    </comment>
    <comment ref="AA14" authorId="1" shapeId="0">
      <text>
        <r>
          <rPr>
            <sz val="14"/>
            <color indexed="81"/>
            <rFont val="Arial"/>
            <family val="2"/>
          </rPr>
          <t xml:space="preserve">If Notes become </t>
        </r>
        <r>
          <rPr>
            <sz val="14"/>
            <color indexed="10"/>
            <rFont val="Arial"/>
            <family val="2"/>
          </rPr>
          <t>RED</t>
        </r>
        <r>
          <rPr>
            <sz val="14"/>
            <color indexed="81"/>
            <rFont val="Arial"/>
            <family val="2"/>
          </rPr>
          <t>, then the number of characters exceeds the printed width of the column and may not appear on the printed BOM.</t>
        </r>
      </text>
    </comment>
  </commentList>
</comments>
</file>

<file path=xl/comments9.xml><?xml version="1.0" encoding="utf-8"?>
<comments xmlns="http://schemas.openxmlformats.org/spreadsheetml/2006/main">
  <authors>
    <author>Mike Camperman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 xml:space="preserve">Currently NOT used.
</t>
        </r>
      </text>
    </comment>
  </commentList>
</comments>
</file>

<file path=xl/sharedStrings.xml><?xml version="1.0" encoding="utf-8"?>
<sst xmlns="http://schemas.openxmlformats.org/spreadsheetml/2006/main" count="1302" uniqueCount="511">
  <si>
    <t>JOIST BILL OF MATERIALS</t>
  </si>
  <si>
    <t>JOB NAME:</t>
  </si>
  <si>
    <t>JOB #:</t>
  </si>
  <si>
    <t>LOCATION:</t>
  </si>
  <si>
    <t>NET UPLIFT =</t>
  </si>
  <si>
    <t>SSJ:</t>
  </si>
  <si>
    <t>LSJ:</t>
  </si>
  <si>
    <t>JS:</t>
  </si>
  <si>
    <t>HDR:</t>
  </si>
  <si>
    <t>TCXL</t>
  </si>
  <si>
    <t>TCXR</t>
  </si>
  <si>
    <t>SEAT DEPTH</t>
  </si>
  <si>
    <t>BCXL</t>
  </si>
  <si>
    <t>BCXR</t>
  </si>
  <si>
    <t>PUNCHED SEATS</t>
  </si>
  <si>
    <t>NOTES</t>
  </si>
  <si>
    <t>LENGTH</t>
  </si>
  <si>
    <t>TYPE</t>
  </si>
  <si>
    <t>BDL</t>
  </si>
  <si>
    <t>BDR</t>
  </si>
  <si>
    <t>DATE:</t>
  </si>
  <si>
    <t>SHEET:</t>
  </si>
  <si>
    <t>DETAILER:</t>
  </si>
  <si>
    <t>CHECKER:</t>
  </si>
  <si>
    <t>JOIST SIZE</t>
  </si>
  <si>
    <t>OVERALL LENGTH</t>
  </si>
  <si>
    <t>PAINT:</t>
  </si>
  <si>
    <t>GA.</t>
  </si>
  <si>
    <t>QTY.</t>
  </si>
  <si>
    <t>JOIST AND GIRDER SPECIAL NOTES</t>
  </si>
  <si>
    <t>NOTE #</t>
  </si>
  <si>
    <t>GIRDER SIZE</t>
  </si>
  <si>
    <t>A</t>
  </si>
  <si>
    <t>NO.</t>
  </si>
  <si>
    <t>N</t>
  </si>
  <si>
    <t>B</t>
  </si>
  <si>
    <t>X-WELDED (W):</t>
  </si>
  <si>
    <t>BRIDGING CLIPS</t>
  </si>
  <si>
    <t>SLOPE 1 &amp; SLOPE 2:</t>
  </si>
  <si>
    <t>1" SLOT LENGTH</t>
  </si>
  <si>
    <t>BC1-3 (TOP)</t>
  </si>
  <si>
    <t>HORIZONTAL WELDED (HW):</t>
  </si>
  <si>
    <t>SLOT Ø:</t>
  </si>
  <si>
    <t>STANDARD 20'-0 LENGTHS</t>
  </si>
  <si>
    <t>B1 = 7/16"; B2 = 9/16"; B3 = 11/16"</t>
  </si>
  <si>
    <t>SPECIFY IF TO A BEAM OR WALL.</t>
  </si>
  <si>
    <t>"D" IS CHANGE IN ELEVATION (+/-).</t>
  </si>
  <si>
    <t>ANGLE SIZE</t>
  </si>
  <si>
    <t>GIRDER BILL OF MATERIALS  (PART 1)</t>
  </si>
  <si>
    <t>GIRDER BILL OF MATERIALS  (PART 2)</t>
  </si>
  <si>
    <t>BRIDGING BILL OF MATERIALS</t>
  </si>
  <si>
    <t>MARK</t>
  </si>
  <si>
    <t>CAUTIONARY NOTES</t>
  </si>
  <si>
    <t>GENERAL PROJECT INFORMATION</t>
  </si>
  <si>
    <t>JOIST AND GIRDER SPECIAL LOADS</t>
  </si>
  <si>
    <t>NOTE</t>
  </si>
  <si>
    <t>NMBS INTERNAL USE ONLY</t>
  </si>
  <si>
    <t>DIR.</t>
  </si>
  <si>
    <t>CAT.</t>
  </si>
  <si>
    <t>LOAD #</t>
  </si>
  <si>
    <t>VALUE</t>
  </si>
  <si>
    <t>DISTANCE</t>
  </si>
  <si>
    <t>LOAD 1</t>
  </si>
  <si>
    <t>LOAD 2</t>
  </si>
  <si>
    <t>MISC.</t>
  </si>
  <si>
    <t>REF.</t>
  </si>
  <si>
    <t>REMARKS</t>
  </si>
  <si>
    <t>SEQUENCE SUMMARY</t>
  </si>
  <si>
    <t>SEQ. #</t>
  </si>
  <si>
    <t>SEQUENCE NAME</t>
  </si>
  <si>
    <t>SEQUENCE KEY</t>
  </si>
  <si>
    <t xml:space="preserve">SEQUENCE </t>
  </si>
  <si>
    <t>[SPECIAL]   (LOAD)</t>
  </si>
  <si>
    <t>LOC.</t>
  </si>
  <si>
    <t>BOLT N,F,B</t>
  </si>
  <si>
    <t>JST. GA.</t>
  </si>
  <si>
    <t>GIRDERS TOTAL:</t>
  </si>
  <si>
    <t>NFB</t>
  </si>
  <si>
    <t>LOAD (KIP)</t>
  </si>
  <si>
    <t>GDR. T.C. GA.</t>
  </si>
  <si>
    <t>&gt;</t>
  </si>
  <si>
    <t>&lt;</t>
  </si>
  <si>
    <t>^</t>
  </si>
  <si>
    <t>Job Name :</t>
  </si>
  <si>
    <t>Job Location :</t>
  </si>
  <si>
    <t>Job # :</t>
  </si>
  <si>
    <t>Detailer :</t>
  </si>
  <si>
    <t>Checker :</t>
  </si>
  <si>
    <t>Date :</t>
  </si>
  <si>
    <t>Total "of" BOM :</t>
  </si>
  <si>
    <t>K</t>
  </si>
  <si>
    <t>LH</t>
  </si>
  <si>
    <t>JS</t>
  </si>
  <si>
    <t>HDR</t>
  </si>
  <si>
    <t>(BC1,BC2,BC3,</t>
  </si>
  <si>
    <t>BC4,BC5,BC6)</t>
  </si>
  <si>
    <t>BC4-6</t>
  </si>
  <si>
    <t>BC1&amp;4 = 7/16"; BC2&amp;5 = 9/16"; BC3&amp;6 = 11/16"</t>
  </si>
  <si>
    <t>LOAD INFORMATION</t>
  </si>
  <si>
    <t>POS.</t>
  </si>
  <si>
    <t>BC4, BC5, BC6</t>
  </si>
  <si>
    <t>BC1, BC2, BC3,</t>
  </si>
  <si>
    <t>DEP.</t>
  </si>
  <si>
    <t>JOIST "A"</t>
  </si>
  <si>
    <t>JOIST "B"</t>
  </si>
  <si>
    <t>MEM.</t>
  </si>
  <si>
    <t>HL</t>
  </si>
  <si>
    <t>HR</t>
  </si>
  <si>
    <t>ADDITIONAL JOIST LOCATIONS  (FROM O.A.L. AT LEFT END)</t>
  </si>
  <si>
    <t>O.H.  N,F,B</t>
  </si>
  <si>
    <t>Address :</t>
  </si>
  <si>
    <t>Telephone :</t>
  </si>
  <si>
    <t>Sales Fax :</t>
  </si>
  <si>
    <t>Eng. Fax :</t>
  </si>
  <si>
    <t>Traffic Fax :</t>
  </si>
  <si>
    <t>T.C. WIDTH</t>
  </si>
  <si>
    <t>1992 NW Bascom Norris Drive | Lake City, FL 32056 | www.newmill.com</t>
  </si>
  <si>
    <t>2535 Diuguids Lane | Salem, VA 24153 | www.newmill.com</t>
  </si>
  <si>
    <t>6115 County Road 42 | Butler, IN  46721 | www.newmill.com</t>
  </si>
  <si>
    <t>Total</t>
  </si>
  <si>
    <t>T.C. HOLE X/16</t>
  </si>
  <si>
    <t>260-868-6000</t>
  </si>
  <si>
    <t>260-868-6002</t>
  </si>
  <si>
    <t>260-868-6003</t>
  </si>
  <si>
    <t>260-868-6004</t>
  </si>
  <si>
    <t>TELEPHONE:</t>
  </si>
  <si>
    <t>SALES FAX:</t>
  </si>
  <si>
    <t>TRAFFIC FAX:</t>
  </si>
  <si>
    <t>ENGR. FAX:</t>
  </si>
  <si>
    <t>386-466-1300</t>
  </si>
  <si>
    <t>386-466-1302</t>
  </si>
  <si>
    <t>386-466-1303</t>
  </si>
  <si>
    <t>386-466-1304</t>
  </si>
  <si>
    <t>540-389-0211</t>
  </si>
  <si>
    <t>800-543-9461</t>
  </si>
  <si>
    <t>540-387-2319</t>
  </si>
  <si>
    <t>540-375-4553</t>
  </si>
  <si>
    <t>SPACING
"C"</t>
  </si>
  <si>
    <t>ELEV.
"D"</t>
  </si>
  <si>
    <t>SLOPE
1</t>
  </si>
  <si>
    <t>SLOPE
2</t>
  </si>
  <si>
    <t>HW, HB, W,
B1, B2, B3</t>
  </si>
  <si>
    <t>T.C. HOLE
L</t>
  </si>
  <si>
    <t>T.C. HOLE
R</t>
  </si>
  <si>
    <t>(P.L.F.)</t>
  </si>
  <si>
    <t>X-BOLTED (B1,B2,B3):</t>
  </si>
  <si>
    <t>HORIZONTAL BOLTED (HB)</t>
  </si>
  <si>
    <t>JOIST DIMENSIONS</t>
  </si>
  <si>
    <t>SEAT SLOPE</t>
  </si>
  <si>
    <t>L</t>
  </si>
  <si>
    <t>R</t>
  </si>
  <si>
    <t>CJ</t>
  </si>
  <si>
    <t>CJ:</t>
  </si>
  <si>
    <t/>
  </si>
  <si>
    <t>Master</t>
  </si>
  <si>
    <t>M</t>
  </si>
  <si>
    <t>View of BOM to be displayed:</t>
  </si>
  <si>
    <t>COLOR TAG</t>
  </si>
  <si>
    <t>WHT</t>
  </si>
  <si>
    <t>BRN</t>
  </si>
  <si>
    <t>ORG</t>
  </si>
  <si>
    <t>BLU</t>
  </si>
  <si>
    <t>GRN</t>
  </si>
  <si>
    <t>YLW</t>
  </si>
  <si>
    <t>PRP</t>
  </si>
  <si>
    <t>RED</t>
  </si>
  <si>
    <t>BLK</t>
  </si>
  <si>
    <t>QTY</t>
  </si>
  <si>
    <t># Views:</t>
  </si>
  <si>
    <t># Unreleased:</t>
  </si>
  <si>
    <t>\/</t>
  </si>
  <si>
    <t>/\</t>
  </si>
  <si>
    <t>White</t>
  </si>
  <si>
    <t>Brown</t>
  </si>
  <si>
    <t>Orange</t>
  </si>
  <si>
    <t>Blue</t>
  </si>
  <si>
    <t>Green</t>
  </si>
  <si>
    <t>Yellow</t>
  </si>
  <si>
    <t>Purple</t>
  </si>
  <si>
    <t>Red</t>
  </si>
  <si>
    <t>Black</t>
  </si>
  <si>
    <t>WL</t>
  </si>
  <si>
    <t>BE</t>
  </si>
  <si>
    <t>NU</t>
  </si>
  <si>
    <t>TC</t>
  </si>
  <si>
    <t>C3</t>
  </si>
  <si>
    <t>TL</t>
  </si>
  <si>
    <t>C</t>
  </si>
  <si>
    <t>40LH09</t>
  </si>
  <si>
    <t>28K12</t>
  </si>
  <si>
    <t>U</t>
  </si>
  <si>
    <t>GU</t>
  </si>
  <si>
    <t>CB</t>
  </si>
  <si>
    <t>CP</t>
  </si>
  <si>
    <t>CA</t>
  </si>
  <si>
    <t>CZ</t>
  </si>
  <si>
    <t>AX</t>
  </si>
  <si>
    <t>S</t>
  </si>
  <si>
    <t>BC</t>
  </si>
  <si>
    <t>XL</t>
  </si>
  <si>
    <t>XR</t>
  </si>
  <si>
    <t>DL</t>
  </si>
  <si>
    <t>LL</t>
  </si>
  <si>
    <t>SL</t>
  </si>
  <si>
    <t>CL</t>
  </si>
  <si>
    <t>IP</t>
  </si>
  <si>
    <t>SM</t>
  </si>
  <si>
    <t>LE</t>
  </si>
  <si>
    <t>RE</t>
  </si>
  <si>
    <t>Rel?</t>
  </si>
  <si>
    <t>Depth</t>
  </si>
  <si>
    <t>Series</t>
  </si>
  <si>
    <t>Section</t>
  </si>
  <si>
    <t>HL Ok?</t>
  </si>
  <si>
    <t>12K3</t>
  </si>
  <si>
    <t>Slot Len</t>
  </si>
  <si>
    <t>Slot Dia</t>
  </si>
  <si>
    <t>Seat Len</t>
  </si>
  <si>
    <t>BL</t>
  </si>
  <si>
    <t>BR</t>
  </si>
  <si>
    <t>HR Ok?</t>
  </si>
  <si>
    <t>Des. Ok?</t>
  </si>
  <si>
    <t>2.5K1</t>
  </si>
  <si>
    <t>2.5K2</t>
  </si>
  <si>
    <t>2.5K3</t>
  </si>
  <si>
    <t>2.5JS1</t>
  </si>
  <si>
    <t>2.5JS2</t>
  </si>
  <si>
    <t>2.5JS3</t>
  </si>
  <si>
    <t>2.5JS4</t>
  </si>
  <si>
    <t>2.5JS5</t>
  </si>
  <si>
    <t>2.5JS6</t>
  </si>
  <si>
    <t>2.5JS7</t>
  </si>
  <si>
    <t>2.5JS8</t>
  </si>
  <si>
    <t>8K1</t>
  </si>
  <si>
    <t>10K1</t>
  </si>
  <si>
    <t>12K1</t>
  </si>
  <si>
    <t>12K5</t>
  </si>
  <si>
    <t>14K1</t>
  </si>
  <si>
    <t>14K3</t>
  </si>
  <si>
    <t>14K4</t>
  </si>
  <si>
    <t>14K6</t>
  </si>
  <si>
    <t>16K2</t>
  </si>
  <si>
    <t>16K3</t>
  </si>
  <si>
    <t>16K4</t>
  </si>
  <si>
    <t>16K5</t>
  </si>
  <si>
    <t>16K6</t>
  </si>
  <si>
    <t>16K7</t>
  </si>
  <si>
    <t>16K9</t>
  </si>
  <si>
    <t>18K3</t>
  </si>
  <si>
    <t>18K4</t>
  </si>
  <si>
    <t>18K5</t>
  </si>
  <si>
    <t>18K6</t>
  </si>
  <si>
    <t>18K7</t>
  </si>
  <si>
    <t>18K9</t>
  </si>
  <si>
    <t>18K10</t>
  </si>
  <si>
    <t>20K3</t>
  </si>
  <si>
    <t>20K4</t>
  </si>
  <si>
    <t>20K5</t>
  </si>
  <si>
    <t>20K6</t>
  </si>
  <si>
    <t>20K7</t>
  </si>
  <si>
    <t>20K9</t>
  </si>
  <si>
    <t>20K10</t>
  </si>
  <si>
    <t>22K4</t>
  </si>
  <si>
    <t>22K5</t>
  </si>
  <si>
    <t>22K6</t>
  </si>
  <si>
    <t>22K7</t>
  </si>
  <si>
    <t>22K9</t>
  </si>
  <si>
    <t>22K10</t>
  </si>
  <si>
    <t>22K11</t>
  </si>
  <si>
    <t>24K4</t>
  </si>
  <si>
    <t>24K5</t>
  </si>
  <si>
    <t>24K6</t>
  </si>
  <si>
    <t>24K7</t>
  </si>
  <si>
    <t>24K8</t>
  </si>
  <si>
    <t>24K9</t>
  </si>
  <si>
    <t>24K10</t>
  </si>
  <si>
    <t>24K12</t>
  </si>
  <si>
    <t>26K5</t>
  </si>
  <si>
    <t>26K6</t>
  </si>
  <si>
    <t>26K7</t>
  </si>
  <si>
    <t>26K8</t>
  </si>
  <si>
    <t>26K9</t>
  </si>
  <si>
    <t>26K10</t>
  </si>
  <si>
    <t>26K12</t>
  </si>
  <si>
    <t>28K6</t>
  </si>
  <si>
    <t>28K7</t>
  </si>
  <si>
    <t>28K8</t>
  </si>
  <si>
    <t>28K9</t>
  </si>
  <si>
    <t>28K10</t>
  </si>
  <si>
    <t>30K7</t>
  </si>
  <si>
    <t>30K8</t>
  </si>
  <si>
    <t>30K9</t>
  </si>
  <si>
    <t>30K10</t>
  </si>
  <si>
    <t>30K11</t>
  </si>
  <si>
    <t>30K12</t>
  </si>
  <si>
    <t>18LH02</t>
  </si>
  <si>
    <t>18LH03</t>
  </si>
  <si>
    <t>18LH04</t>
  </si>
  <si>
    <t>18LH05</t>
  </si>
  <si>
    <t>18LH06</t>
  </si>
  <si>
    <t>18LH07</t>
  </si>
  <si>
    <t>18LH08</t>
  </si>
  <si>
    <t>18LH09</t>
  </si>
  <si>
    <t>20LH02</t>
  </si>
  <si>
    <t>20LH03</t>
  </si>
  <si>
    <t>20LH04</t>
  </si>
  <si>
    <t>20LH05</t>
  </si>
  <si>
    <t>20LH06</t>
  </si>
  <si>
    <t>20LH07</t>
  </si>
  <si>
    <t>20LH08</t>
  </si>
  <si>
    <t>20LH09</t>
  </si>
  <si>
    <t>20LH10</t>
  </si>
  <si>
    <t>24LH03</t>
  </si>
  <si>
    <t>24LH04</t>
  </si>
  <si>
    <t>24LH05</t>
  </si>
  <si>
    <t>24LH06</t>
  </si>
  <si>
    <t>24LH07</t>
  </si>
  <si>
    <t>24LH08</t>
  </si>
  <si>
    <t>24LH09</t>
  </si>
  <si>
    <t>24LH10</t>
  </si>
  <si>
    <t>24LH11</t>
  </si>
  <si>
    <t>28LH05</t>
  </si>
  <si>
    <t>28LH06</t>
  </si>
  <si>
    <t>28LH07</t>
  </si>
  <si>
    <t>28LH08</t>
  </si>
  <si>
    <t>28LH09</t>
  </si>
  <si>
    <t>28LH10</t>
  </si>
  <si>
    <t>28LH11</t>
  </si>
  <si>
    <t>28LH12</t>
  </si>
  <si>
    <t>28LH13</t>
  </si>
  <si>
    <t>32LH06</t>
  </si>
  <si>
    <t>32LH07</t>
  </si>
  <si>
    <t>32LH08</t>
  </si>
  <si>
    <t>32LH09</t>
  </si>
  <si>
    <t>32LH10</t>
  </si>
  <si>
    <t>32LH11</t>
  </si>
  <si>
    <t>32LH12</t>
  </si>
  <si>
    <t>32LH13</t>
  </si>
  <si>
    <t>32LH14</t>
  </si>
  <si>
    <t>32LH15</t>
  </si>
  <si>
    <t>36LH07</t>
  </si>
  <si>
    <t>36LH08</t>
  </si>
  <si>
    <t>36LH09</t>
  </si>
  <si>
    <t>36LH10</t>
  </si>
  <si>
    <t>36LH11</t>
  </si>
  <si>
    <t>36LH12</t>
  </si>
  <si>
    <t>36LH13</t>
  </si>
  <si>
    <t>36LH14</t>
  </si>
  <si>
    <t>36LH15</t>
  </si>
  <si>
    <t>40LH08</t>
  </si>
  <si>
    <t>40LH10</t>
  </si>
  <si>
    <t>40LH11</t>
  </si>
  <si>
    <t>40LH12</t>
  </si>
  <si>
    <t>40LH13</t>
  </si>
  <si>
    <t>40LH14</t>
  </si>
  <si>
    <t>40LH15</t>
  </si>
  <si>
    <t>40LH16</t>
  </si>
  <si>
    <t>44LH09</t>
  </si>
  <si>
    <t>44LH10</t>
  </si>
  <si>
    <t>44LH11</t>
  </si>
  <si>
    <t>44LH12</t>
  </si>
  <si>
    <t>44LH13</t>
  </si>
  <si>
    <t>44LH14</t>
  </si>
  <si>
    <t>44LH15</t>
  </si>
  <si>
    <t>44LH16</t>
  </si>
  <si>
    <t>44LH17</t>
  </si>
  <si>
    <t>48LH10</t>
  </si>
  <si>
    <t>48LH11</t>
  </si>
  <si>
    <t>48LH12</t>
  </si>
  <si>
    <t>48LH13</t>
  </si>
  <si>
    <t>48LH14</t>
  </si>
  <si>
    <t>48LH15</t>
  </si>
  <si>
    <t>48LH16</t>
  </si>
  <si>
    <t>48LH17</t>
  </si>
  <si>
    <t>52DLH10</t>
  </si>
  <si>
    <t>52DLH11</t>
  </si>
  <si>
    <t>52DLH12</t>
  </si>
  <si>
    <t>52DLH13</t>
  </si>
  <si>
    <t>52DLH14</t>
  </si>
  <si>
    <t>52DLH15</t>
  </si>
  <si>
    <t>52DLH16</t>
  </si>
  <si>
    <t>52DLH17</t>
  </si>
  <si>
    <t>56DLH11</t>
  </si>
  <si>
    <t>56DLH12</t>
  </si>
  <si>
    <t>56DLH13</t>
  </si>
  <si>
    <t>56DLH14</t>
  </si>
  <si>
    <t>56DLH15</t>
  </si>
  <si>
    <t>56DLH16</t>
  </si>
  <si>
    <t>56DLH17</t>
  </si>
  <si>
    <t>60DLH12</t>
  </si>
  <si>
    <t>60DLH13</t>
  </si>
  <si>
    <t>60DLH14</t>
  </si>
  <si>
    <t>60DLH15</t>
  </si>
  <si>
    <t>60DLH16</t>
  </si>
  <si>
    <t>60DLH17</t>
  </si>
  <si>
    <t>60DLH18</t>
  </si>
  <si>
    <t>64DLH12</t>
  </si>
  <si>
    <t>64DLH13</t>
  </si>
  <si>
    <t>64DLH14</t>
  </si>
  <si>
    <t>64DLH15</t>
  </si>
  <si>
    <t>64DLH16</t>
  </si>
  <si>
    <t>64DLH17</t>
  </si>
  <si>
    <t>64DLH18</t>
  </si>
  <si>
    <t>68DLH13</t>
  </si>
  <si>
    <t>68DLH14</t>
  </si>
  <si>
    <t>68DLH15</t>
  </si>
  <si>
    <t>68DLH16</t>
  </si>
  <si>
    <t>68DLH17</t>
  </si>
  <si>
    <t>68DLH18</t>
  </si>
  <si>
    <t>68DLH19</t>
  </si>
  <si>
    <t>72DLH14</t>
  </si>
  <si>
    <t>72DLH15</t>
  </si>
  <si>
    <t>72DLH16</t>
  </si>
  <si>
    <t>72DLH17</t>
  </si>
  <si>
    <t>72DLH18</t>
  </si>
  <si>
    <t>72DLH19</t>
  </si>
  <si>
    <t>10KCS1</t>
  </si>
  <si>
    <t>10KCS2</t>
  </si>
  <si>
    <t>10KCS3</t>
  </si>
  <si>
    <t>12KCS1</t>
  </si>
  <si>
    <t>12KCS2</t>
  </si>
  <si>
    <t>12KCS3</t>
  </si>
  <si>
    <t>14KCS1</t>
  </si>
  <si>
    <t>14KCS2</t>
  </si>
  <si>
    <t>14KCS3</t>
  </si>
  <si>
    <t>16KCS2</t>
  </si>
  <si>
    <t>16KCS3</t>
  </si>
  <si>
    <t>16KCS4</t>
  </si>
  <si>
    <t>16KCS5</t>
  </si>
  <si>
    <t>18KCS2</t>
  </si>
  <si>
    <t>18KCS3</t>
  </si>
  <si>
    <t>18KCS4</t>
  </si>
  <si>
    <t>18KCS5</t>
  </si>
  <si>
    <t>20KCS2</t>
  </si>
  <si>
    <t>20KCS3</t>
  </si>
  <si>
    <t>20KCS4</t>
  </si>
  <si>
    <t>20KCS5</t>
  </si>
  <si>
    <t>22KCS2</t>
  </si>
  <si>
    <t>22KCS3</t>
  </si>
  <si>
    <t>22KCS4</t>
  </si>
  <si>
    <t>22KCS5</t>
  </si>
  <si>
    <t>24KCS2</t>
  </si>
  <si>
    <t>24KCS3</t>
  </si>
  <si>
    <t>24KCS4</t>
  </si>
  <si>
    <t>24KCS5</t>
  </si>
  <si>
    <t>26KCS2</t>
  </si>
  <si>
    <t>26KCS3</t>
  </si>
  <si>
    <t>26KCS4</t>
  </si>
  <si>
    <t>26KCS5</t>
  </si>
  <si>
    <t>28KCS2</t>
  </si>
  <si>
    <t>28KCS3</t>
  </si>
  <si>
    <t>28KCS4</t>
  </si>
  <si>
    <t>28KCS5</t>
  </si>
  <si>
    <t>30KCS3</t>
  </si>
  <si>
    <t>30KCS4</t>
  </si>
  <si>
    <t>30KCS5</t>
  </si>
  <si>
    <t>KCS</t>
  </si>
  <si>
    <t>DLH</t>
  </si>
  <si>
    <t>SLH</t>
  </si>
  <si>
    <t>80SLH15</t>
  </si>
  <si>
    <t>80SLH16</t>
  </si>
  <si>
    <t>80SLH17</t>
  </si>
  <si>
    <t>80SLH18</t>
  </si>
  <si>
    <t>80SLH19</t>
  </si>
  <si>
    <t>80SLH20</t>
  </si>
  <si>
    <t>88SLH16</t>
  </si>
  <si>
    <t>88SLH17</t>
  </si>
  <si>
    <t>88SLH18</t>
  </si>
  <si>
    <t>88SLH19</t>
  </si>
  <si>
    <t>88SLH20</t>
  </si>
  <si>
    <t>88SLH21</t>
  </si>
  <si>
    <t>96SLH17</t>
  </si>
  <si>
    <t>96SLH18</t>
  </si>
  <si>
    <t>96SLH19</t>
  </si>
  <si>
    <t>96SLH20</t>
  </si>
  <si>
    <t>96SLH21</t>
  </si>
  <si>
    <t>96SLH22</t>
  </si>
  <si>
    <t>104SLH18</t>
  </si>
  <si>
    <t>104SLH19</t>
  </si>
  <si>
    <t>104SLH20</t>
  </si>
  <si>
    <t>104SLH21</t>
  </si>
  <si>
    <t>104SLH22</t>
  </si>
  <si>
    <t>104SLH23</t>
  </si>
  <si>
    <t>112SLH19</t>
  </si>
  <si>
    <t>112SLH20</t>
  </si>
  <si>
    <t>112SLH21</t>
  </si>
  <si>
    <t>112SLH22</t>
  </si>
  <si>
    <t>112SLH23</t>
  </si>
  <si>
    <t>112SLH24</t>
  </si>
  <si>
    <t>120SLH20</t>
  </si>
  <si>
    <t>120SLH25</t>
  </si>
  <si>
    <t>120SLH24</t>
  </si>
  <si>
    <t>120SLH23</t>
  </si>
  <si>
    <t>120SLH22</t>
  </si>
  <si>
    <t>120SLH21</t>
  </si>
  <si>
    <t># of N's</t>
  </si>
  <si>
    <t>Load</t>
  </si>
  <si>
    <t>Uplift</t>
  </si>
  <si>
    <t>0 if line is blank</t>
  </si>
  <si>
    <t>TRUE if line should be gray</t>
  </si>
  <si>
    <t>BC Unbr. Length</t>
  </si>
  <si>
    <t>If This is a Master Summary sheet, These quantities are the total quanities released.
If this is a Partial Release Summary, these quantities are the maximum that can be released.</t>
  </si>
  <si>
    <t>Joist Type (for discrepancy reporting)</t>
  </si>
  <si>
    <t>Series (broken down due to limitations of parenthesis nesting within Excel)</t>
  </si>
  <si>
    <t>Release Name</t>
  </si>
  <si>
    <t>Rel. for Fab.</t>
  </si>
  <si>
    <t>v</t>
  </si>
  <si>
    <t>Mem Type</t>
  </si>
  <si>
    <t>Release Error?</t>
  </si>
  <si>
    <t>JDS in Control:</t>
  </si>
  <si>
    <t>Last Updated: 4/6/10 @ 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</si>
</sst>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mm/dd/yy"/>
    <numFmt numFmtId="165" formatCode="0\ ?/?"/>
    <numFmt numFmtId="166" formatCode="0\ \-"/>
    <numFmt numFmtId="167" formatCode="0.0"/>
    <numFmt numFmtId="168" formatCode="0.00;\&lt;0.00\&gt;"/>
    <numFmt numFmtId="169" formatCode="m/d/yy;@"/>
    <numFmt numFmtId="170" formatCode="\-\ @"/>
    <numFmt numFmtId="171" formatCode="0\ #/#;0\ #/#\&gt;"/>
    <numFmt numFmtId="172" formatCode="0\ #/#"/>
    <numFmt numFmtId="173" formatCode="0\ #/##"/>
    <numFmt numFmtId="174" formatCode="#/##"/>
    <numFmt numFmtId="177" formatCode="m/d/yy\ h:mm"/>
    <numFmt numFmtId="178" formatCode="0\ \-;\&lt;0\-"/>
  </numFmts>
  <fonts count="67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4"/>
      <color indexed="61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1"/>
      <color indexed="12"/>
      <name val="Arial"/>
      <family val="2"/>
    </font>
    <font>
      <sz val="11"/>
      <color indexed="17"/>
      <name val="Arial"/>
      <family val="2"/>
    </font>
    <font>
      <sz val="14"/>
      <color indexed="17"/>
      <name val="Arial"/>
      <family val="2"/>
    </font>
    <font>
      <sz val="14"/>
      <color indexed="12"/>
      <name val="Arial"/>
      <family val="2"/>
    </font>
    <font>
      <u/>
      <sz val="14"/>
      <color indexed="12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 Black"/>
      <family val="2"/>
    </font>
    <font>
      <b/>
      <sz val="10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u/>
      <sz val="14"/>
      <color indexed="17"/>
      <name val="Arial"/>
      <family val="2"/>
    </font>
    <font>
      <u/>
      <sz val="10"/>
      <color indexed="17"/>
      <name val="Arial"/>
      <family val="2"/>
    </font>
    <font>
      <sz val="10"/>
      <color indexed="23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.75"/>
      <name val="Arial"/>
      <family val="2"/>
    </font>
    <font>
      <b/>
      <sz val="11"/>
      <name val="Arial"/>
      <family val="2"/>
    </font>
    <font>
      <b/>
      <i/>
      <sz val="18"/>
      <color indexed="10"/>
      <name val="Arial"/>
      <family val="2"/>
    </font>
    <font>
      <sz val="9"/>
      <color indexed="17"/>
      <name val="Arial"/>
      <family val="2"/>
    </font>
    <font>
      <b/>
      <i/>
      <sz val="18"/>
      <color indexed="17"/>
      <name val="Arial"/>
      <family val="2"/>
    </font>
    <font>
      <b/>
      <sz val="14"/>
      <name val="Arial"/>
      <family val="2"/>
    </font>
    <font>
      <sz val="14"/>
      <color indexed="63"/>
      <name val="Arial"/>
      <family val="2"/>
    </font>
    <font>
      <b/>
      <u/>
      <sz val="14"/>
      <name val="Arial"/>
      <family val="2"/>
    </font>
    <font>
      <sz val="16"/>
      <name val="Arial"/>
      <family val="2"/>
    </font>
    <font>
      <sz val="24"/>
      <color indexed="23"/>
      <name val="Arial"/>
      <family val="2"/>
    </font>
    <font>
      <sz val="12"/>
      <color indexed="23"/>
      <name val="Arial"/>
      <family val="2"/>
    </font>
    <font>
      <u/>
      <sz val="11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  <family val="2"/>
    </font>
    <font>
      <sz val="14"/>
      <color indexed="81"/>
      <name val="Tahoma"/>
      <family val="2"/>
    </font>
    <font>
      <b/>
      <sz val="14"/>
      <color indexed="10"/>
      <name val="Tahoma"/>
      <family val="2"/>
    </font>
    <font>
      <b/>
      <sz val="12"/>
      <color indexed="10"/>
      <name val="Arial"/>
      <family val="2"/>
    </font>
    <font>
      <sz val="6"/>
      <name val="Arial"/>
      <family val="2"/>
    </font>
    <font>
      <sz val="10"/>
      <color indexed="55"/>
      <name val="Arial Black"/>
      <family val="2"/>
    </font>
    <font>
      <b/>
      <sz val="10"/>
      <color indexed="55"/>
      <name val="Arial"/>
      <family val="2"/>
    </font>
    <font>
      <sz val="10"/>
      <color indexed="17"/>
      <name val="Arial"/>
      <family val="2"/>
    </font>
    <font>
      <u/>
      <sz val="11"/>
      <color indexed="17"/>
      <name val="Arial"/>
      <family val="2"/>
    </font>
    <font>
      <b/>
      <sz val="18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b/>
      <sz val="14"/>
      <color indexed="10"/>
      <name val="Arial"/>
      <family val="2"/>
    </font>
    <font>
      <sz val="12"/>
      <color indexed="17"/>
      <name val="Arial"/>
      <family val="2"/>
    </font>
    <font>
      <b/>
      <sz val="14"/>
      <color indexed="55"/>
      <name val="Arial"/>
      <family val="2"/>
    </font>
    <font>
      <sz val="8"/>
      <name val="Arial"/>
      <family val="2"/>
    </font>
    <font>
      <sz val="12"/>
      <color indexed="55"/>
      <name val="Arial"/>
      <family val="2"/>
    </font>
    <font>
      <sz val="10"/>
      <color indexed="55"/>
      <name val="Arial"/>
      <family val="2"/>
    </font>
    <font>
      <sz val="14"/>
      <color indexed="81"/>
      <name val="Arial"/>
      <family val="2"/>
    </font>
    <font>
      <sz val="14"/>
      <color indexed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indexed="17"/>
      <name val="Arial"/>
      <family val="2"/>
    </font>
    <font>
      <sz val="11"/>
      <color indexed="17"/>
      <name val="Arial Narrow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1"/>
      <color indexed="10"/>
      <name val="Arial"/>
      <family val="2"/>
    </font>
    <font>
      <sz val="11"/>
      <color indexed="81"/>
      <name val="Arial"/>
      <family val="2"/>
    </font>
    <font>
      <u/>
      <sz val="14"/>
      <color indexed="57"/>
      <name val="Arial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10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/>
      <right/>
      <top/>
      <bottom style="double">
        <color indexed="10"/>
      </bottom>
      <diagonal/>
    </border>
    <border>
      <left/>
      <right style="double">
        <color indexed="10"/>
      </right>
      <top/>
      <bottom style="double">
        <color indexed="10"/>
      </bottom>
      <diagonal/>
    </border>
    <border>
      <left style="double">
        <color indexed="10"/>
      </left>
      <right/>
      <top/>
      <bottom style="double">
        <color indexed="10"/>
      </bottom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0">
    <xf numFmtId="0" fontId="0" fillId="0" borderId="0" xfId="0"/>
    <xf numFmtId="0" fontId="0" fillId="2" borderId="0" xfId="0" applyFill="1" applyProtection="1"/>
    <xf numFmtId="0" fontId="3" fillId="2" borderId="0" xfId="0" applyFont="1" applyFill="1" applyProtection="1"/>
    <xf numFmtId="0" fontId="4" fillId="0" borderId="1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left"/>
    </xf>
    <xf numFmtId="49" fontId="10" fillId="0" borderId="2" xfId="0" applyNumberFormat="1" applyFont="1" applyFill="1" applyBorder="1" applyProtection="1"/>
    <xf numFmtId="0" fontId="12" fillId="0" borderId="0" xfId="0" applyFont="1" applyFill="1" applyBorder="1" applyAlignment="1" applyProtection="1">
      <alignment horizontal="center"/>
    </xf>
    <xf numFmtId="0" fontId="13" fillId="0" borderId="0" xfId="0" applyFont="1" applyFill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horizontal="left"/>
    </xf>
    <xf numFmtId="49" fontId="8" fillId="0" borderId="3" xfId="0" applyNumberFormat="1" applyFont="1" applyFill="1" applyBorder="1" applyAlignment="1" applyProtection="1">
      <alignment horizontal="left"/>
    </xf>
    <xf numFmtId="49" fontId="9" fillId="0" borderId="3" xfId="0" applyNumberFormat="1" applyFont="1" applyFill="1" applyBorder="1" applyAlignment="1" applyProtection="1">
      <alignment horizontal="left"/>
    </xf>
    <xf numFmtId="49" fontId="7" fillId="0" borderId="4" xfId="0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Fill="1" applyBorder="1" applyAlignment="1" applyProtection="1">
      <alignment horizontal="center"/>
      <protection locked="0"/>
    </xf>
    <xf numFmtId="49" fontId="7" fillId="0" borderId="2" xfId="0" applyNumberFormat="1" applyFont="1" applyFill="1" applyBorder="1" applyAlignment="1" applyProtection="1">
      <alignment horizontal="center"/>
      <protection locked="0"/>
    </xf>
    <xf numFmtId="49" fontId="10" fillId="0" borderId="2" xfId="0" applyNumberFormat="1" applyFont="1" applyFill="1" applyBorder="1" applyAlignment="1" applyProtection="1">
      <alignment horizontal="left"/>
    </xf>
    <xf numFmtId="0" fontId="14" fillId="2" borderId="0" xfId="0" applyFont="1" applyFill="1" applyAlignment="1" applyProtection="1">
      <alignment horizontal="right"/>
    </xf>
    <xf numFmtId="0" fontId="14" fillId="2" borderId="0" xfId="0" applyFont="1" applyFill="1" applyAlignment="1" applyProtection="1">
      <alignment horizontal="left"/>
    </xf>
    <xf numFmtId="0" fontId="0" fillId="2" borderId="0" xfId="0" applyFill="1" applyAlignment="1" applyProtection="1"/>
    <xf numFmtId="1" fontId="17" fillId="3" borderId="5" xfId="0" applyNumberFormat="1" applyFont="1" applyFill="1" applyBorder="1" applyAlignment="1" applyProtection="1">
      <alignment horizontal="center"/>
    </xf>
    <xf numFmtId="1" fontId="17" fillId="3" borderId="6" xfId="0" applyNumberFormat="1" applyFont="1" applyFill="1" applyBorder="1" applyAlignment="1" applyProtection="1">
      <alignment horizontal="center"/>
    </xf>
    <xf numFmtId="1" fontId="17" fillId="3" borderId="7" xfId="0" applyNumberFormat="1" applyFont="1" applyFill="1" applyBorder="1" applyAlignment="1" applyProtection="1">
      <alignment horizontal="center"/>
    </xf>
    <xf numFmtId="1" fontId="5" fillId="4" borderId="8" xfId="0" applyNumberFormat="1" applyFont="1" applyFill="1" applyBorder="1" applyAlignment="1" applyProtection="1">
      <alignment horizontal="center"/>
    </xf>
    <xf numFmtId="1" fontId="5" fillId="4" borderId="9" xfId="0" applyNumberFormat="1" applyFont="1" applyFill="1" applyBorder="1" applyAlignment="1" applyProtection="1">
      <alignment horizontal="center"/>
    </xf>
    <xf numFmtId="1" fontId="5" fillId="4" borderId="10" xfId="0" applyNumberFormat="1" applyFont="1" applyFill="1" applyBorder="1" applyAlignment="1" applyProtection="1">
      <alignment horizontal="center"/>
    </xf>
    <xf numFmtId="1" fontId="17" fillId="5" borderId="11" xfId="0" applyNumberFormat="1" applyFont="1" applyFill="1" applyBorder="1" applyAlignment="1" applyProtection="1">
      <alignment horizontal="center"/>
    </xf>
    <xf numFmtId="1" fontId="15" fillId="5" borderId="11" xfId="0" applyNumberFormat="1" applyFont="1" applyFill="1" applyBorder="1" applyAlignment="1" applyProtection="1">
      <alignment horizontal="center"/>
    </xf>
    <xf numFmtId="1" fontId="15" fillId="5" borderId="12" xfId="0" applyNumberFormat="1" applyFont="1" applyFill="1" applyBorder="1" applyAlignment="1" applyProtection="1">
      <alignment horizontal="center"/>
    </xf>
    <xf numFmtId="1" fontId="15" fillId="5" borderId="13" xfId="0" applyNumberFormat="1" applyFont="1" applyFill="1" applyBorder="1" applyAlignment="1" applyProtection="1">
      <alignment horizontal="center"/>
    </xf>
    <xf numFmtId="49" fontId="8" fillId="0" borderId="4" xfId="0" applyNumberFormat="1" applyFont="1" applyFill="1" applyBorder="1" applyAlignment="1" applyProtection="1">
      <alignment horizontal="left"/>
    </xf>
    <xf numFmtId="49" fontId="18" fillId="0" borderId="0" xfId="0" applyNumberFormat="1" applyFont="1" applyFill="1" applyBorder="1" applyAlignment="1" applyProtection="1">
      <alignment horizontal="center"/>
    </xf>
    <xf numFmtId="164" fontId="18" fillId="0" borderId="0" xfId="0" applyNumberFormat="1" applyFont="1" applyFill="1" applyBorder="1" applyAlignment="1" applyProtection="1">
      <alignment horizontal="left"/>
    </xf>
    <xf numFmtId="49" fontId="11" fillId="0" borderId="0" xfId="0" applyNumberFormat="1" applyFont="1" applyFill="1" applyBorder="1" applyAlignment="1" applyProtection="1">
      <alignment horizontal="left"/>
    </xf>
    <xf numFmtId="0" fontId="15" fillId="6" borderId="14" xfId="0" applyFont="1" applyFill="1" applyBorder="1" applyAlignment="1" applyProtection="1">
      <alignment horizontal="right"/>
    </xf>
    <xf numFmtId="0" fontId="15" fillId="6" borderId="15" xfId="0" applyFont="1" applyFill="1" applyBorder="1" applyAlignment="1" applyProtection="1">
      <alignment horizontal="right"/>
    </xf>
    <xf numFmtId="0" fontId="15" fillId="6" borderId="16" xfId="0" applyFont="1" applyFill="1" applyBorder="1" applyAlignment="1" applyProtection="1">
      <alignment horizontal="right"/>
    </xf>
    <xf numFmtId="49" fontId="20" fillId="3" borderId="17" xfId="0" applyNumberFormat="1" applyFont="1" applyFill="1" applyBorder="1" applyAlignment="1" applyProtection="1">
      <alignment horizontal="left" indent="1"/>
    </xf>
    <xf numFmtId="49" fontId="20" fillId="3" borderId="18" xfId="0" applyNumberFormat="1" applyFont="1" applyFill="1" applyBorder="1" applyAlignment="1" applyProtection="1">
      <alignment horizontal="left" indent="1"/>
    </xf>
    <xf numFmtId="1" fontId="20" fillId="3" borderId="19" xfId="0" applyNumberFormat="1" applyFont="1" applyFill="1" applyBorder="1" applyAlignment="1" applyProtection="1">
      <alignment horizontal="left" indent="1"/>
    </xf>
    <xf numFmtId="0" fontId="15" fillId="4" borderId="5" xfId="0" applyFont="1" applyFill="1" applyBorder="1" applyAlignment="1" applyProtection="1">
      <alignment horizontal="right"/>
    </xf>
    <xf numFmtId="0" fontId="15" fillId="4" borderId="8" xfId="0" applyFont="1" applyFill="1" applyBorder="1" applyAlignment="1" applyProtection="1">
      <alignment horizontal="right"/>
    </xf>
    <xf numFmtId="0" fontId="15" fillId="4" borderId="20" xfId="0" applyFont="1" applyFill="1" applyBorder="1" applyAlignment="1" applyProtection="1">
      <alignment horizontal="right"/>
    </xf>
    <xf numFmtId="0" fontId="15" fillId="6" borderId="5" xfId="0" applyFont="1" applyFill="1" applyBorder="1" applyAlignment="1" applyProtection="1">
      <alignment horizontal="right"/>
    </xf>
    <xf numFmtId="0" fontId="15" fillId="6" borderId="8" xfId="0" applyFont="1" applyFill="1" applyBorder="1" applyAlignment="1" applyProtection="1">
      <alignment horizontal="right"/>
    </xf>
    <xf numFmtId="0" fontId="15" fillId="6" borderId="20" xfId="0" applyFont="1" applyFill="1" applyBorder="1" applyAlignment="1" applyProtection="1">
      <alignment horizontal="right"/>
    </xf>
    <xf numFmtId="0" fontId="23" fillId="0" borderId="3" xfId="0" applyFont="1" applyFill="1" applyBorder="1" applyAlignment="1" applyProtection="1">
      <alignment horizontal="center" vertical="center"/>
    </xf>
    <xf numFmtId="0" fontId="23" fillId="0" borderId="2" xfId="0" applyFont="1" applyFill="1" applyBorder="1" applyAlignment="1" applyProtection="1">
      <alignment horizontal="center" vertical="center"/>
    </xf>
    <xf numFmtId="0" fontId="23" fillId="0" borderId="4" xfId="0" applyFont="1" applyFill="1" applyBorder="1" applyAlignment="1" applyProtection="1">
      <alignment horizontal="center" vertical="center"/>
    </xf>
    <xf numFmtId="0" fontId="3" fillId="0" borderId="0" xfId="0" applyFont="1" applyFill="1" applyBorder="1" applyProtection="1"/>
    <xf numFmtId="0" fontId="15" fillId="0" borderId="0" xfId="0" applyFont="1" applyFill="1" applyBorder="1" applyAlignment="1" applyProtection="1">
      <alignment horizontal="right"/>
    </xf>
    <xf numFmtId="0" fontId="3" fillId="2" borderId="0" xfId="0" applyFont="1" applyFill="1" applyBorder="1" applyProtection="1"/>
    <xf numFmtId="0" fontId="21" fillId="0" borderId="0" xfId="0" applyFont="1" applyFill="1" applyAlignment="1" applyProtection="1">
      <alignment horizontal="left" vertical="center" indent="4"/>
    </xf>
    <xf numFmtId="0" fontId="3" fillId="0" borderId="0" xfId="0" applyFont="1" applyFill="1" applyProtection="1"/>
    <xf numFmtId="0" fontId="15" fillId="0" borderId="0" xfId="0" applyFont="1" applyFill="1" applyAlignment="1" applyProtection="1">
      <alignment horizontal="right"/>
    </xf>
    <xf numFmtId="0" fontId="22" fillId="0" borderId="3" xfId="0" applyFont="1" applyFill="1" applyBorder="1" applyAlignment="1" applyProtection="1">
      <alignment horizontal="right" vertical="top"/>
    </xf>
    <xf numFmtId="0" fontId="3" fillId="0" borderId="2" xfId="0" applyFont="1" applyFill="1" applyBorder="1" applyProtection="1"/>
    <xf numFmtId="0" fontId="22" fillId="0" borderId="2" xfId="0" applyFont="1" applyFill="1" applyBorder="1" applyAlignment="1" applyProtection="1">
      <alignment horizontal="right" vertical="top"/>
    </xf>
    <xf numFmtId="0" fontId="3" fillId="2" borderId="0" xfId="0" applyFont="1" applyFill="1" applyAlignment="1" applyProtection="1">
      <alignment vertical="center"/>
    </xf>
    <xf numFmtId="0" fontId="15" fillId="0" borderId="0" xfId="0" applyFont="1" applyFill="1" applyBorder="1" applyProtection="1"/>
    <xf numFmtId="49" fontId="25" fillId="0" borderId="0" xfId="0" applyNumberFormat="1" applyFont="1" applyFill="1" applyBorder="1" applyAlignment="1" applyProtection="1">
      <alignment horizontal="left"/>
    </xf>
    <xf numFmtId="0" fontId="23" fillId="0" borderId="21" xfId="0" applyFont="1" applyFill="1" applyBorder="1" applyAlignment="1" applyProtection="1">
      <alignment horizontal="center" vertical="center"/>
    </xf>
    <xf numFmtId="0" fontId="23" fillId="0" borderId="22" xfId="0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left" indent="4"/>
    </xf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49" fontId="19" fillId="0" borderId="23" xfId="0" applyNumberFormat="1" applyFont="1" applyFill="1" applyBorder="1" applyAlignment="1" applyProtection="1">
      <alignment horizontal="left"/>
    </xf>
    <xf numFmtId="3" fontId="27" fillId="0" borderId="23" xfId="0" applyNumberFormat="1" applyFont="1" applyFill="1" applyBorder="1" applyAlignment="1" applyProtection="1">
      <alignment horizontal="left"/>
    </xf>
    <xf numFmtId="49" fontId="19" fillId="0" borderId="24" xfId="0" applyNumberFormat="1" applyFont="1" applyFill="1" applyBorder="1" applyAlignment="1" applyProtection="1">
      <alignment horizontal="center" vertical="center"/>
    </xf>
    <xf numFmtId="3" fontId="27" fillId="0" borderId="24" xfId="0" applyNumberFormat="1" applyFont="1" applyFill="1" applyBorder="1" applyAlignment="1" applyProtection="1">
      <alignment horizontal="center" vertical="center"/>
    </xf>
    <xf numFmtId="0" fontId="28" fillId="0" borderId="0" xfId="0" applyFont="1" applyFill="1" applyBorder="1" applyProtection="1"/>
    <xf numFmtId="0" fontId="29" fillId="0" borderId="0" xfId="0" applyFont="1" applyFill="1" applyBorder="1" applyAlignment="1" applyProtection="1">
      <alignment horizontal="left"/>
    </xf>
    <xf numFmtId="0" fontId="30" fillId="0" borderId="0" xfId="0" applyFont="1" applyFill="1" applyAlignment="1" applyProtection="1">
      <alignment horizontal="left" wrapText="1"/>
    </xf>
    <xf numFmtId="0" fontId="25" fillId="0" borderId="0" xfId="0" applyFont="1" applyFill="1" applyBorder="1" applyAlignment="1" applyProtection="1">
      <alignment horizontal="center" vertical="top"/>
    </xf>
    <xf numFmtId="0" fontId="17" fillId="0" borderId="0" xfId="0" applyFont="1" applyFill="1" applyBorder="1" applyAlignment="1" applyProtection="1">
      <alignment horizontal="right"/>
    </xf>
    <xf numFmtId="0" fontId="17" fillId="0" borderId="3" xfId="0" applyFont="1" applyFill="1" applyBorder="1" applyAlignment="1" applyProtection="1">
      <alignment horizontal="right" vertical="top"/>
    </xf>
    <xf numFmtId="0" fontId="17" fillId="0" borderId="2" xfId="0" applyFont="1" applyFill="1" applyBorder="1" applyAlignment="1" applyProtection="1">
      <alignment horizontal="right" vertical="top"/>
    </xf>
    <xf numFmtId="0" fontId="15" fillId="0" borderId="25" xfId="0" applyFont="1" applyFill="1" applyBorder="1" applyAlignment="1" applyProtection="1">
      <alignment horizontal="center" vertical="center" wrapText="1"/>
    </xf>
    <xf numFmtId="0" fontId="17" fillId="0" borderId="0" xfId="0" applyFont="1" applyFill="1" applyAlignment="1" applyProtection="1">
      <alignment horizontal="right"/>
    </xf>
    <xf numFmtId="0" fontId="15" fillId="0" borderId="21" xfId="0" applyFont="1" applyFill="1" applyBorder="1" applyAlignment="1" applyProtection="1">
      <alignment horizontal="center" vertical="center" wrapText="1"/>
    </xf>
    <xf numFmtId="0" fontId="15" fillId="0" borderId="9" xfId="0" applyFont="1" applyFill="1" applyBorder="1" applyAlignment="1" applyProtection="1">
      <alignment horizontal="center" vertical="center" wrapText="1"/>
    </xf>
    <xf numFmtId="0" fontId="15" fillId="0" borderId="26" xfId="0" applyFont="1" applyFill="1" applyBorder="1" applyAlignment="1" applyProtection="1">
      <alignment horizontal="center" vertical="center" wrapText="1"/>
    </xf>
    <xf numFmtId="0" fontId="15" fillId="0" borderId="9" xfId="0" applyFont="1" applyFill="1" applyBorder="1" applyAlignment="1" applyProtection="1">
      <alignment horizontal="center" vertical="center"/>
    </xf>
    <xf numFmtId="0" fontId="15" fillId="0" borderId="6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right" vertical="top"/>
    </xf>
    <xf numFmtId="0" fontId="17" fillId="2" borderId="0" xfId="0" applyFont="1" applyFill="1" applyBorder="1" applyAlignment="1" applyProtection="1">
      <alignment horizontal="center" vertical="center"/>
    </xf>
    <xf numFmtId="3" fontId="3" fillId="5" borderId="27" xfId="0" applyNumberFormat="1" applyFont="1" applyFill="1" applyBorder="1" applyAlignment="1" applyProtection="1">
      <alignment horizontal="center"/>
    </xf>
    <xf numFmtId="0" fontId="32" fillId="2" borderId="0" xfId="0" applyFont="1" applyFill="1" applyAlignment="1" applyProtection="1">
      <alignment horizontal="center"/>
    </xf>
    <xf numFmtId="0" fontId="33" fillId="0" borderId="0" xfId="0" applyFont="1" applyFill="1" applyBorder="1" applyProtection="1"/>
    <xf numFmtId="0" fontId="17" fillId="0" borderId="0" xfId="0" applyFont="1" applyFill="1" applyBorder="1" applyAlignment="1" applyProtection="1">
      <alignment horizontal="left"/>
    </xf>
    <xf numFmtId="0" fontId="34" fillId="0" borderId="0" xfId="0" applyFont="1" applyFill="1" applyBorder="1" applyProtection="1"/>
    <xf numFmtId="0" fontId="3" fillId="0" borderId="3" xfId="0" applyFont="1" applyFill="1" applyBorder="1" applyProtection="1"/>
    <xf numFmtId="0" fontId="12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25" fillId="0" borderId="0" xfId="0" applyFont="1" applyFill="1" applyBorder="1" applyAlignment="1" applyProtection="1">
      <alignment horizontal="center"/>
    </xf>
    <xf numFmtId="0" fontId="29" fillId="0" borderId="0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left" vertical="center"/>
    </xf>
    <xf numFmtId="0" fontId="3" fillId="0" borderId="28" xfId="0" applyFont="1" applyFill="1" applyBorder="1" applyProtection="1"/>
    <xf numFmtId="0" fontId="17" fillId="0" borderId="1" xfId="0" applyFont="1" applyFill="1" applyBorder="1" applyAlignment="1" applyProtection="1">
      <alignment horizontal="right" vertical="top"/>
    </xf>
    <xf numFmtId="0" fontId="31" fillId="0" borderId="0" xfId="0" applyFont="1" applyFill="1" applyAlignment="1" applyProtection="1">
      <alignment horizontal="left" vertical="center" indent="3"/>
    </xf>
    <xf numFmtId="49" fontId="29" fillId="0" borderId="0" xfId="0" applyNumberFormat="1" applyFont="1" applyFill="1" applyBorder="1" applyAlignment="1" applyProtection="1"/>
    <xf numFmtId="0" fontId="29" fillId="0" borderId="0" xfId="0" applyFont="1" applyFill="1" applyBorder="1" applyAlignment="1" applyProtection="1"/>
    <xf numFmtId="0" fontId="31" fillId="0" borderId="0" xfId="0" applyFont="1" applyFill="1" applyAlignment="1" applyProtection="1">
      <alignment horizontal="left" vertical="center" indent="4"/>
    </xf>
    <xf numFmtId="0" fontId="17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3" fillId="2" borderId="0" xfId="0" applyFont="1" applyFill="1" applyBorder="1" applyAlignment="1" applyProtection="1"/>
    <xf numFmtId="49" fontId="12" fillId="0" borderId="0" xfId="0" applyNumberFormat="1" applyFont="1" applyFill="1" applyBorder="1" applyAlignment="1" applyProtection="1">
      <alignment vertical="top"/>
    </xf>
    <xf numFmtId="49" fontId="12" fillId="0" borderId="0" xfId="0" applyNumberFormat="1" applyFont="1" applyFill="1" applyBorder="1" applyAlignment="1" applyProtection="1">
      <alignment horizontal="center" vertical="top"/>
    </xf>
    <xf numFmtId="49" fontId="12" fillId="0" borderId="0" xfId="0" applyNumberFormat="1" applyFont="1" applyFill="1" applyBorder="1" applyAlignment="1" applyProtection="1">
      <alignment horizontal="left" vertical="top" indent="1"/>
    </xf>
    <xf numFmtId="49" fontId="35" fillId="0" borderId="0" xfId="0" applyNumberFormat="1" applyFont="1" applyFill="1" applyBorder="1" applyAlignment="1" applyProtection="1">
      <alignment horizontal="left" vertical="top" indent="1"/>
    </xf>
    <xf numFmtId="0" fontId="12" fillId="0" borderId="0" xfId="0" applyFont="1" applyFill="1" applyBorder="1" applyAlignment="1" applyProtection="1">
      <alignment horizontal="left" indent="1"/>
    </xf>
    <xf numFmtId="0" fontId="15" fillId="0" borderId="3" xfId="0" applyFont="1" applyFill="1" applyBorder="1" applyAlignment="1" applyProtection="1">
      <alignment horizontal="center" vertical="center"/>
    </xf>
    <xf numFmtId="164" fontId="18" fillId="0" borderId="0" xfId="0" applyNumberFormat="1" applyFont="1" applyFill="1" applyBorder="1" applyAlignment="1" applyProtection="1"/>
    <xf numFmtId="1" fontId="17" fillId="5" borderId="12" xfId="0" applyNumberFormat="1" applyFont="1" applyFill="1" applyBorder="1" applyAlignment="1" applyProtection="1">
      <alignment horizontal="center"/>
    </xf>
    <xf numFmtId="1" fontId="17" fillId="5" borderId="13" xfId="0" applyNumberFormat="1" applyFont="1" applyFill="1" applyBorder="1" applyAlignment="1" applyProtection="1">
      <alignment horizontal="center"/>
    </xf>
    <xf numFmtId="0" fontId="25" fillId="0" borderId="0" xfId="0" applyFont="1" applyFill="1" applyBorder="1" applyAlignment="1" applyProtection="1"/>
    <xf numFmtId="49" fontId="8" fillId="0" borderId="2" xfId="0" applyNumberFormat="1" applyFont="1" applyFill="1" applyBorder="1" applyAlignment="1" applyProtection="1">
      <alignment horizontal="left"/>
    </xf>
    <xf numFmtId="0" fontId="23" fillId="0" borderId="9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41" fillId="2" borderId="3" xfId="0" applyFont="1" applyFill="1" applyBorder="1" applyAlignment="1" applyProtection="1">
      <alignment horizontal="right"/>
    </xf>
    <xf numFmtId="0" fontId="42" fillId="2" borderId="0" xfId="0" applyFont="1" applyFill="1" applyAlignment="1" applyProtection="1">
      <alignment horizontal="right"/>
    </xf>
    <xf numFmtId="0" fontId="42" fillId="2" borderId="0" xfId="0" applyFont="1" applyFill="1" applyAlignment="1" applyProtection="1">
      <alignment horizontal="left"/>
    </xf>
    <xf numFmtId="0" fontId="43" fillId="2" borderId="0" xfId="0" quotePrefix="1" applyFont="1" applyFill="1" applyProtection="1"/>
    <xf numFmtId="0" fontId="18" fillId="0" borderId="0" xfId="0" applyNumberFormat="1" applyFont="1" applyFill="1" applyBorder="1" applyAlignment="1" applyProtection="1">
      <alignment horizontal="center"/>
    </xf>
    <xf numFmtId="49" fontId="18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0" applyNumberFormat="1" applyFont="1" applyFill="1" applyBorder="1" applyAlignment="1" applyProtection="1">
      <alignment horizontal="center"/>
      <protection locked="0"/>
    </xf>
    <xf numFmtId="0" fontId="8" fillId="0" borderId="2" xfId="0" applyNumberFormat="1" applyFont="1" applyFill="1" applyBorder="1" applyAlignment="1" applyProtection="1">
      <alignment horizontal="left"/>
    </xf>
    <xf numFmtId="0" fontId="8" fillId="0" borderId="4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Protection="1"/>
    <xf numFmtId="49" fontId="45" fillId="0" borderId="0" xfId="0" applyNumberFormat="1" applyFont="1" applyFill="1" applyBorder="1" applyAlignment="1" applyProtection="1">
      <alignment horizontal="center"/>
      <protection locked="0"/>
    </xf>
    <xf numFmtId="0" fontId="45" fillId="0" borderId="0" xfId="0" applyNumberFormat="1" applyFont="1" applyFill="1" applyBorder="1" applyAlignment="1" applyProtection="1">
      <alignment horizontal="center"/>
    </xf>
    <xf numFmtId="0" fontId="3" fillId="2" borderId="0" xfId="0" quotePrefix="1" applyFont="1" applyFill="1" applyBorder="1" applyProtection="1"/>
    <xf numFmtId="0" fontId="3" fillId="2" borderId="0" xfId="0" quotePrefix="1" applyFont="1" applyFill="1" applyBorder="1" applyAlignment="1" applyProtection="1">
      <alignment horizontal="right"/>
    </xf>
    <xf numFmtId="49" fontId="3" fillId="2" borderId="0" xfId="0" applyNumberFormat="1" applyFont="1" applyFill="1" applyProtection="1"/>
    <xf numFmtId="0" fontId="2" fillId="2" borderId="0" xfId="0" applyFont="1" applyFill="1" applyProtection="1"/>
    <xf numFmtId="49" fontId="23" fillId="0" borderId="0" xfId="0" applyNumberFormat="1" applyFont="1" applyFill="1" applyBorder="1" applyAlignment="1" applyProtection="1">
      <alignment horizontal="left" indent="4"/>
    </xf>
    <xf numFmtId="0" fontId="3" fillId="0" borderId="0" xfId="0" applyFont="1" applyFill="1" applyBorder="1" applyAlignment="1" applyProtection="1">
      <alignment horizontal="right"/>
    </xf>
    <xf numFmtId="0" fontId="3" fillId="0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left"/>
    </xf>
    <xf numFmtId="0" fontId="8" fillId="0" borderId="2" xfId="0" applyNumberFormat="1" applyFont="1" applyFill="1" applyBorder="1" applyProtection="1"/>
    <xf numFmtId="0" fontId="3" fillId="2" borderId="9" xfId="0" applyFont="1" applyFill="1" applyBorder="1" applyProtection="1"/>
    <xf numFmtId="0" fontId="8" fillId="0" borderId="3" xfId="0" applyNumberFormat="1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 vertical="center"/>
    </xf>
    <xf numFmtId="1" fontId="50" fillId="0" borderId="9" xfId="0" applyNumberFormat="1" applyFont="1" applyFill="1" applyBorder="1" applyAlignment="1" applyProtection="1">
      <alignment horizontal="center"/>
      <protection locked="0"/>
    </xf>
    <xf numFmtId="49" fontId="50" fillId="0" borderId="9" xfId="0" applyNumberFormat="1" applyFont="1" applyFill="1" applyBorder="1" applyAlignment="1" applyProtection="1">
      <alignment horizontal="center"/>
      <protection locked="0"/>
    </xf>
    <xf numFmtId="166" fontId="50" fillId="0" borderId="3" xfId="0" applyNumberFormat="1" applyFont="1" applyFill="1" applyBorder="1" applyAlignment="1" applyProtection="1">
      <alignment horizontal="right"/>
      <protection locked="0"/>
    </xf>
    <xf numFmtId="172" fontId="50" fillId="0" borderId="4" xfId="0" applyNumberFormat="1" applyFont="1" applyFill="1" applyBorder="1" applyAlignment="1" applyProtection="1">
      <alignment horizontal="left"/>
      <protection locked="0"/>
    </xf>
    <xf numFmtId="172" fontId="50" fillId="0" borderId="9" xfId="0" applyNumberFormat="1" applyFont="1" applyFill="1" applyBorder="1" applyAlignment="1" applyProtection="1">
      <alignment horizontal="center"/>
      <protection locked="0"/>
    </xf>
    <xf numFmtId="168" fontId="50" fillId="0" borderId="9" xfId="0" applyNumberFormat="1" applyFont="1" applyFill="1" applyBorder="1" applyAlignment="1" applyProtection="1">
      <alignment horizontal="center"/>
      <protection locked="0"/>
    </xf>
    <xf numFmtId="49" fontId="50" fillId="0" borderId="4" xfId="0" applyNumberFormat="1" applyFont="1" applyFill="1" applyBorder="1" applyAlignment="1" applyProtection="1">
      <alignment horizontal="center"/>
      <protection locked="0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49" fontId="50" fillId="0" borderId="3" xfId="0" applyNumberFormat="1" applyFont="1" applyFill="1" applyBorder="1" applyAlignment="1" applyProtection="1">
      <alignment horizontal="left"/>
      <protection locked="0"/>
    </xf>
    <xf numFmtId="49" fontId="50" fillId="0" borderId="3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Protection="1">
      <protection locked="0"/>
    </xf>
    <xf numFmtId="49" fontId="29" fillId="2" borderId="0" xfId="0" applyNumberFormat="1" applyFont="1" applyFill="1" applyBorder="1" applyAlignment="1" applyProtection="1"/>
    <xf numFmtId="0" fontId="9" fillId="2" borderId="23" xfId="0" applyNumberFormat="1" applyFont="1" applyFill="1" applyBorder="1" applyAlignment="1" applyProtection="1">
      <alignment horizontal="left"/>
    </xf>
    <xf numFmtId="0" fontId="15" fillId="2" borderId="0" xfId="0" applyFont="1" applyFill="1" applyBorder="1" applyAlignment="1" applyProtection="1">
      <alignment horizontal="center" vertical="top"/>
    </xf>
    <xf numFmtId="0" fontId="36" fillId="2" borderId="0" xfId="0" applyFont="1" applyFill="1" applyBorder="1" applyAlignment="1" applyProtection="1">
      <alignment horizontal="center"/>
    </xf>
    <xf numFmtId="3" fontId="9" fillId="2" borderId="0" xfId="0" applyNumberFormat="1" applyFont="1" applyFill="1" applyBorder="1" applyAlignment="1" applyProtection="1">
      <alignment horizontal="center"/>
    </xf>
    <xf numFmtId="0" fontId="36" fillId="0" borderId="0" xfId="0" applyFont="1" applyFill="1" applyBorder="1" applyAlignment="1" applyProtection="1">
      <alignment horizontal="left" indent="1"/>
    </xf>
    <xf numFmtId="3" fontId="9" fillId="0" borderId="0" xfId="0" applyNumberFormat="1" applyFont="1" applyFill="1" applyBorder="1" applyAlignment="1" applyProtection="1">
      <alignment horizontal="left" indent="2"/>
    </xf>
    <xf numFmtId="0" fontId="15" fillId="0" borderId="0" xfId="0" applyFont="1" applyFill="1" applyBorder="1" applyAlignment="1" applyProtection="1">
      <alignment horizontal="left" vertical="top" indent="1"/>
    </xf>
    <xf numFmtId="3" fontId="50" fillId="0" borderId="0" xfId="0" applyNumberFormat="1" applyFont="1" applyFill="1" applyBorder="1" applyAlignment="1" applyProtection="1">
      <alignment horizontal="left" indent="2"/>
      <protection locked="0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/>
    </xf>
    <xf numFmtId="0" fontId="51" fillId="2" borderId="0" xfId="0" applyFont="1" applyFill="1" applyBorder="1" applyAlignment="1" applyProtection="1">
      <alignment horizontal="left" vertical="center"/>
    </xf>
    <xf numFmtId="0" fontId="51" fillId="2" borderId="0" xfId="0" applyFont="1" applyFill="1" applyBorder="1" applyAlignment="1" applyProtection="1">
      <alignment horizontal="right" vertical="center"/>
    </xf>
    <xf numFmtId="0" fontId="17" fillId="2" borderId="8" xfId="0" applyFont="1" applyFill="1" applyBorder="1" applyAlignment="1" applyProtection="1">
      <alignment horizontal="center" vertical="center"/>
    </xf>
    <xf numFmtId="0" fontId="17" fillId="2" borderId="9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/>
      <protection locked="0"/>
    </xf>
    <xf numFmtId="174" fontId="3" fillId="2" borderId="0" xfId="0" applyNumberFormat="1" applyFont="1" applyFill="1" applyAlignment="1" applyProtection="1">
      <alignment horizontal="center"/>
    </xf>
    <xf numFmtId="173" fontId="3" fillId="2" borderId="0" xfId="0" applyNumberFormat="1" applyFont="1" applyFill="1" applyAlignment="1" applyProtection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171" fontId="50" fillId="0" borderId="4" xfId="0" applyNumberFormat="1" applyFont="1" applyFill="1" applyBorder="1" applyAlignment="1" applyProtection="1">
      <alignment horizontal="left"/>
      <protection locked="0"/>
    </xf>
    <xf numFmtId="0" fontId="9" fillId="0" borderId="2" xfId="0" applyNumberFormat="1" applyFont="1" applyFill="1" applyBorder="1" applyAlignment="1" applyProtection="1">
      <alignment horizontal="left"/>
    </xf>
    <xf numFmtId="0" fontId="15" fillId="0" borderId="25" xfId="0" applyFont="1" applyFill="1" applyBorder="1" applyAlignment="1" applyProtection="1">
      <alignment horizontal="center" vertical="center"/>
    </xf>
    <xf numFmtId="3" fontId="54" fillId="2" borderId="0" xfId="0" applyNumberFormat="1" applyFont="1" applyFill="1" applyBorder="1" applyAlignment="1" applyProtection="1">
      <alignment horizontal="center"/>
    </xf>
    <xf numFmtId="3" fontId="53" fillId="2" borderId="0" xfId="0" applyNumberFormat="1" applyFont="1" applyFill="1" applyBorder="1" applyAlignment="1" applyProtection="1">
      <alignment horizontal="center"/>
    </xf>
    <xf numFmtId="0" fontId="3" fillId="2" borderId="9" xfId="0" applyFont="1" applyFill="1" applyBorder="1" applyProtection="1">
      <protection locked="0"/>
    </xf>
    <xf numFmtId="1" fontId="50" fillId="0" borderId="3" xfId="0" applyNumberFormat="1" applyFont="1" applyFill="1" applyBorder="1" applyAlignment="1" applyProtection="1">
      <alignment horizontal="center"/>
      <protection locked="0"/>
    </xf>
    <xf numFmtId="172" fontId="50" fillId="0" borderId="3" xfId="0" applyNumberFormat="1" applyFont="1" applyFill="1" applyBorder="1" applyAlignment="1" applyProtection="1">
      <alignment horizont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165" fontId="50" fillId="0" borderId="2" xfId="0" applyNumberFormat="1" applyFont="1" applyFill="1" applyBorder="1" applyAlignment="1" applyProtection="1">
      <alignment horizontal="left"/>
      <protection locked="0"/>
    </xf>
    <xf numFmtId="165" fontId="50" fillId="0" borderId="9" xfId="0" applyNumberFormat="1" applyFont="1" applyFill="1" applyBorder="1" applyAlignment="1" applyProtection="1">
      <alignment horizontal="center"/>
      <protection locked="0"/>
    </xf>
    <xf numFmtId="166" fontId="50" fillId="0" borderId="2" xfId="0" applyNumberFormat="1" applyFont="1" applyFill="1" applyBorder="1" applyAlignment="1" applyProtection="1">
      <alignment horizontal="right"/>
      <protection locked="0"/>
    </xf>
    <xf numFmtId="165" fontId="50" fillId="0" borderId="4" xfId="0" applyNumberFormat="1" applyFont="1" applyFill="1" applyBorder="1" applyAlignment="1" applyProtection="1">
      <alignment horizontal="left"/>
      <protection locked="0"/>
    </xf>
    <xf numFmtId="165" fontId="50" fillId="0" borderId="2" xfId="0" applyNumberFormat="1" applyFont="1" applyFill="1" applyBorder="1" applyAlignment="1" applyProtection="1">
      <alignment horizontal="center"/>
      <protection locked="0"/>
    </xf>
    <xf numFmtId="49" fontId="50" fillId="0" borderId="2" xfId="0" applyNumberFormat="1" applyFont="1" applyFill="1" applyBorder="1" applyAlignment="1" applyProtection="1">
      <alignment horizontal="left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 applyProtection="1">
      <alignment wrapText="1"/>
    </xf>
    <xf numFmtId="0" fontId="3" fillId="2" borderId="0" xfId="0" applyNumberFormat="1" applyFont="1" applyFill="1" applyProtection="1">
      <protection locked="0"/>
    </xf>
    <xf numFmtId="167" fontId="50" fillId="0" borderId="3" xfId="0" applyNumberFormat="1" applyFont="1" applyBorder="1" applyAlignment="1" applyProtection="1">
      <alignment horizontal="center"/>
      <protection locked="0"/>
    </xf>
    <xf numFmtId="1" fontId="44" fillId="0" borderId="9" xfId="0" applyNumberFormat="1" applyFont="1" applyFill="1" applyBorder="1" applyAlignment="1" applyProtection="1">
      <alignment horizontal="center"/>
      <protection locked="0"/>
    </xf>
    <xf numFmtId="49" fontId="44" fillId="0" borderId="4" xfId="0" applyNumberFormat="1" applyFont="1" applyFill="1" applyBorder="1" applyAlignment="1" applyProtection="1">
      <alignment horizontal="center"/>
      <protection locked="0"/>
    </xf>
    <xf numFmtId="49" fontId="44" fillId="0" borderId="22" xfId="0" applyNumberFormat="1" applyFont="1" applyFill="1" applyBorder="1" applyAlignment="1" applyProtection="1">
      <alignment horizontal="center"/>
      <protection locked="0"/>
    </xf>
    <xf numFmtId="49" fontId="44" fillId="0" borderId="29" xfId="0" applyNumberFormat="1" applyFont="1" applyFill="1" applyBorder="1" applyAlignment="1" applyProtection="1">
      <alignment horizontal="center"/>
      <protection locked="0"/>
    </xf>
    <xf numFmtId="1" fontId="3" fillId="2" borderId="9" xfId="0" applyNumberFormat="1" applyFont="1" applyFill="1" applyBorder="1" applyAlignment="1" applyProtection="1">
      <alignment horizontal="center"/>
      <protection locked="0"/>
    </xf>
    <xf numFmtId="1" fontId="3" fillId="2" borderId="0" xfId="0" applyNumberFormat="1" applyFont="1" applyFill="1" applyProtection="1"/>
    <xf numFmtId="0" fontId="0" fillId="2" borderId="9" xfId="0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</xf>
    <xf numFmtId="167" fontId="50" fillId="0" borderId="9" xfId="0" applyNumberFormat="1" applyFont="1" applyFill="1" applyBorder="1" applyAlignment="1" applyProtection="1">
      <alignment horizontal="center"/>
      <protection locked="0"/>
    </xf>
    <xf numFmtId="165" fontId="50" fillId="0" borderId="4" xfId="0" applyNumberFormat="1" applyFont="1" applyFill="1" applyBorder="1" applyAlignment="1" applyProtection="1">
      <alignment horizontal="center"/>
      <protection locked="0"/>
    </xf>
    <xf numFmtId="49" fontId="8" fillId="0" borderId="3" xfId="0" applyNumberFormat="1" applyFont="1" applyFill="1" applyBorder="1" applyAlignment="1" applyProtection="1">
      <alignment horizontal="center"/>
      <protection locked="0"/>
    </xf>
    <xf numFmtId="49" fontId="8" fillId="0" borderId="9" xfId="0" applyNumberFormat="1" applyFont="1" applyFill="1" applyBorder="1" applyAlignment="1" applyProtection="1">
      <alignment horizontal="center"/>
      <protection locked="0"/>
    </xf>
    <xf numFmtId="49" fontId="60" fillId="0" borderId="3" xfId="0" applyNumberFormat="1" applyFont="1" applyFill="1" applyBorder="1" applyAlignment="1" applyProtection="1">
      <alignment horizontal="right" vertical="center"/>
      <protection locked="0"/>
    </xf>
    <xf numFmtId="170" fontId="60" fillId="0" borderId="2" xfId="0" applyNumberFormat="1" applyFont="1" applyFill="1" applyBorder="1" applyAlignment="1" applyProtection="1">
      <alignment horizontal="center" vertical="center"/>
      <protection locked="0"/>
    </xf>
    <xf numFmtId="49" fontId="8" fillId="0" borderId="26" xfId="0" applyNumberFormat="1" applyFont="1" applyFill="1" applyBorder="1" applyAlignment="1" applyProtection="1">
      <alignment horizontal="center"/>
      <protection locked="0"/>
    </xf>
    <xf numFmtId="49" fontId="8" fillId="0" borderId="25" xfId="0" applyNumberFormat="1" applyFont="1" applyFill="1" applyBorder="1" applyAlignment="1" applyProtection="1">
      <alignment horizontal="center"/>
      <protection locked="0"/>
    </xf>
    <xf numFmtId="1" fontId="8" fillId="0" borderId="25" xfId="0" applyNumberFormat="1" applyFont="1" applyFill="1" applyBorder="1" applyAlignment="1" applyProtection="1">
      <alignment horizontal="center"/>
      <protection locked="0"/>
    </xf>
    <xf numFmtId="166" fontId="8" fillId="0" borderId="28" xfId="0" applyNumberFormat="1" applyFont="1" applyFill="1" applyBorder="1" applyAlignment="1" applyProtection="1">
      <alignment horizontal="right"/>
      <protection locked="0"/>
    </xf>
    <xf numFmtId="165" fontId="8" fillId="0" borderId="26" xfId="0" applyNumberFormat="1" applyFont="1" applyFill="1" applyBorder="1" applyAlignment="1" applyProtection="1">
      <alignment horizontal="left"/>
      <protection locked="0"/>
    </xf>
    <xf numFmtId="0" fontId="0" fillId="2" borderId="9" xfId="0" applyFill="1" applyBorder="1" applyProtection="1">
      <protection locked="0"/>
    </xf>
    <xf numFmtId="169" fontId="0" fillId="2" borderId="9" xfId="0" applyNumberFormat="1" applyFill="1" applyBorder="1" applyProtection="1">
      <protection locked="0"/>
    </xf>
    <xf numFmtId="1" fontId="0" fillId="2" borderId="9" xfId="0" applyNumberFormat="1" applyFill="1" applyBorder="1" applyAlignment="1" applyProtection="1">
      <alignment horizontal="center"/>
      <protection locked="0"/>
    </xf>
    <xf numFmtId="0" fontId="61" fillId="2" borderId="9" xfId="0" applyFont="1" applyFill="1" applyBorder="1" applyAlignment="1" applyProtection="1">
      <alignment horizontal="center"/>
      <protection locked="0"/>
    </xf>
    <xf numFmtId="1" fontId="45" fillId="0" borderId="0" xfId="0" applyNumberFormat="1" applyFont="1" applyFill="1" applyBorder="1" applyAlignment="1" applyProtection="1">
      <alignment horizontal="center"/>
      <protection locked="0"/>
    </xf>
    <xf numFmtId="0" fontId="45" fillId="0" borderId="0" xfId="0" applyNumberFormat="1" applyFont="1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left"/>
    </xf>
    <xf numFmtId="0" fontId="5" fillId="2" borderId="0" xfId="0" applyFont="1" applyFill="1" applyAlignment="1" applyProtection="1">
      <alignment horizontal="center"/>
    </xf>
    <xf numFmtId="1" fontId="3" fillId="2" borderId="0" xfId="0" applyNumberFormat="1" applyFont="1" applyFill="1" applyAlignment="1" applyProtection="1">
      <alignment horizontal="center"/>
    </xf>
    <xf numFmtId="0" fontId="3" fillId="2" borderId="9" xfId="0" applyNumberFormat="1" applyFont="1" applyFill="1" applyBorder="1" applyProtection="1">
      <protection locked="0"/>
    </xf>
    <xf numFmtId="49" fontId="3" fillId="2" borderId="9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right"/>
    </xf>
    <xf numFmtId="0" fontId="62" fillId="0" borderId="0" xfId="0" applyFont="1" applyFill="1" applyBorder="1" applyProtection="1"/>
    <xf numFmtId="0" fontId="0" fillId="4" borderId="0" xfId="0" applyFill="1" applyAlignment="1" applyProtection="1">
      <alignment horizontal="left"/>
      <protection locked="0"/>
    </xf>
    <xf numFmtId="0" fontId="62" fillId="0" borderId="0" xfId="0" applyNumberFormat="1" applyFont="1" applyFill="1" applyBorder="1" applyProtection="1">
      <protection locked="0"/>
    </xf>
    <xf numFmtId="0" fontId="16" fillId="2" borderId="0" xfId="0" applyFont="1" applyFill="1" applyAlignment="1" applyProtection="1">
      <alignment horizontal="right"/>
    </xf>
    <xf numFmtId="169" fontId="0" fillId="4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0" fontId="41" fillId="2" borderId="2" xfId="0" applyFont="1" applyFill="1" applyBorder="1" applyAlignment="1" applyProtection="1">
      <alignment horizontal="left"/>
    </xf>
    <xf numFmtId="0" fontId="41" fillId="2" borderId="4" xfId="0" applyFont="1" applyFill="1" applyBorder="1" applyAlignment="1" applyProtection="1">
      <alignment horizontal="left"/>
      <protection locked="0"/>
    </xf>
    <xf numFmtId="49" fontId="65" fillId="0" borderId="0" xfId="0" applyNumberFormat="1" applyFont="1" applyFill="1" applyBorder="1" applyAlignment="1" applyProtection="1">
      <alignment horizontal="left"/>
      <protection locked="0"/>
    </xf>
    <xf numFmtId="49" fontId="65" fillId="0" borderId="0" xfId="0" applyNumberFormat="1" applyFont="1" applyFill="1" applyBorder="1" applyAlignment="1" applyProtection="1">
      <alignment horizontal="left"/>
    </xf>
    <xf numFmtId="49" fontId="18" fillId="0" borderId="0" xfId="0" applyNumberFormat="1" applyFont="1" applyFill="1" applyBorder="1" applyAlignment="1" applyProtection="1">
      <alignment horizontal="left"/>
    </xf>
    <xf numFmtId="177" fontId="0" fillId="2" borderId="9" xfId="0" applyNumberFormat="1" applyFill="1" applyBorder="1" applyAlignment="1" applyProtection="1">
      <alignment horizontal="center"/>
    </xf>
    <xf numFmtId="177" fontId="0" fillId="2" borderId="0" xfId="0" applyNumberFormat="1" applyFill="1" applyAlignment="1" applyProtection="1">
      <alignment horizontal="center"/>
    </xf>
    <xf numFmtId="177" fontId="0" fillId="2" borderId="0" xfId="0" applyNumberFormat="1" applyFill="1" applyProtection="1"/>
    <xf numFmtId="178" fontId="50" fillId="0" borderId="3" xfId="0" applyNumberFormat="1" applyFont="1" applyFill="1" applyBorder="1" applyAlignment="1" applyProtection="1">
      <alignment horizontal="right"/>
      <protection locked="0"/>
    </xf>
    <xf numFmtId="0" fontId="17" fillId="0" borderId="2" xfId="0" applyFont="1" applyFill="1" applyBorder="1" applyAlignment="1" applyProtection="1">
      <alignment horizontal="right" vertical="top"/>
    </xf>
    <xf numFmtId="0" fontId="29" fillId="0" borderId="0" xfId="0" applyFont="1" applyFill="1" applyBorder="1" applyAlignment="1" applyProtection="1">
      <alignment horizontal="left"/>
    </xf>
    <xf numFmtId="0" fontId="9" fillId="0" borderId="2" xfId="0" applyNumberFormat="1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center"/>
    </xf>
    <xf numFmtId="0" fontId="15" fillId="0" borderId="25" xfId="0" applyFont="1" applyFill="1" applyBorder="1" applyAlignment="1" applyProtection="1">
      <alignment horizontal="center" vertical="center" wrapText="1"/>
    </xf>
    <xf numFmtId="0" fontId="15" fillId="0" borderId="3" xfId="0" applyFont="1" applyFill="1" applyBorder="1" applyAlignment="1" applyProtection="1">
      <alignment horizontal="center" vertical="center"/>
    </xf>
    <xf numFmtId="0" fontId="17" fillId="0" borderId="0" xfId="0" applyFont="1" applyFill="1" applyAlignment="1" applyProtection="1">
      <alignment horizontal="right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right"/>
    </xf>
    <xf numFmtId="0" fontId="15" fillId="0" borderId="24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0" fontId="15" fillId="0" borderId="25" xfId="0" applyFont="1" applyFill="1" applyBorder="1" applyAlignment="1" applyProtection="1">
      <alignment horizontal="center" vertical="center"/>
    </xf>
    <xf numFmtId="0" fontId="23" fillId="0" borderId="21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>
      <alignment horizontal="right" vertical="top"/>
    </xf>
    <xf numFmtId="0" fontId="22" fillId="0" borderId="3" xfId="0" applyFont="1" applyFill="1" applyBorder="1" applyAlignment="1" applyProtection="1">
      <alignment horizontal="right" vertical="top"/>
    </xf>
    <xf numFmtId="49" fontId="25" fillId="0" borderId="0" xfId="0" applyNumberFormat="1" applyFont="1" applyFill="1" applyBorder="1" applyAlignment="1" applyProtection="1">
      <alignment horizontal="left"/>
    </xf>
    <xf numFmtId="49" fontId="7" fillId="0" borderId="3" xfId="0" applyNumberFormat="1" applyFont="1" applyFill="1" applyBorder="1" applyAlignment="1" applyProtection="1">
      <alignment horizontal="left"/>
      <protection locked="0"/>
    </xf>
    <xf numFmtId="49" fontId="7" fillId="0" borderId="2" xfId="0" applyNumberFormat="1" applyFont="1" applyFill="1" applyBorder="1" applyAlignment="1" applyProtection="1">
      <alignment horizontal="left"/>
      <protection locked="0"/>
    </xf>
    <xf numFmtId="49" fontId="7" fillId="0" borderId="4" xfId="0" applyNumberFormat="1" applyFont="1" applyFill="1" applyBorder="1" applyAlignment="1" applyProtection="1">
      <alignment horizontal="left"/>
      <protection locked="0"/>
    </xf>
    <xf numFmtId="169" fontId="19" fillId="0" borderId="0" xfId="0" applyNumberFormat="1" applyFont="1" applyFill="1" applyBorder="1" applyAlignment="1" applyProtection="1">
      <alignment horizontal="left"/>
    </xf>
    <xf numFmtId="0" fontId="23" fillId="0" borderId="3" xfId="0" applyFont="1" applyFill="1" applyBorder="1" applyAlignment="1" applyProtection="1">
      <alignment horizontal="center" vertical="center"/>
    </xf>
    <xf numFmtId="0" fontId="23" fillId="0" borderId="2" xfId="0" applyFont="1" applyFill="1" applyBorder="1" applyAlignment="1" applyProtection="1">
      <alignment horizontal="center" vertical="center"/>
    </xf>
    <xf numFmtId="0" fontId="23" fillId="0" borderId="4" xfId="0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left"/>
    </xf>
    <xf numFmtId="0" fontId="8" fillId="0" borderId="4" xfId="0" applyNumberFormat="1" applyFont="1" applyFill="1" applyBorder="1" applyAlignment="1" applyProtection="1">
      <alignment horizontal="left"/>
    </xf>
    <xf numFmtId="49" fontId="8" fillId="0" borderId="28" xfId="0" applyNumberFormat="1" applyFont="1" applyFill="1" applyBorder="1" applyAlignment="1" applyProtection="1">
      <alignment horizontal="left" wrapText="1"/>
      <protection locked="0"/>
    </xf>
    <xf numFmtId="49" fontId="8" fillId="0" borderId="1" xfId="0" applyNumberFormat="1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center"/>
    </xf>
    <xf numFmtId="0" fontId="40" fillId="0" borderId="37" xfId="0" applyFont="1" applyFill="1" applyBorder="1" applyAlignment="1" applyProtection="1">
      <alignment horizontal="center" wrapText="1"/>
    </xf>
    <xf numFmtId="0" fontId="40" fillId="0" borderId="30" xfId="0" applyFont="1" applyFill="1" applyBorder="1" applyAlignment="1" applyProtection="1">
      <alignment horizontal="center" wrapText="1"/>
    </xf>
    <xf numFmtId="0" fontId="40" fillId="0" borderId="31" xfId="0" applyFont="1" applyFill="1" applyBorder="1" applyAlignment="1" applyProtection="1">
      <alignment horizontal="center" wrapText="1"/>
    </xf>
    <xf numFmtId="0" fontId="40" fillId="0" borderId="32" xfId="0" applyFont="1" applyFill="1" applyBorder="1" applyAlignment="1" applyProtection="1">
      <alignment horizontal="center" wrapText="1"/>
    </xf>
    <xf numFmtId="0" fontId="40" fillId="0" borderId="0" xfId="0" applyFont="1" applyFill="1" applyBorder="1" applyAlignment="1" applyProtection="1">
      <alignment horizontal="center" wrapText="1"/>
    </xf>
    <xf numFmtId="0" fontId="40" fillId="0" borderId="33" xfId="0" applyFont="1" applyFill="1" applyBorder="1" applyAlignment="1" applyProtection="1">
      <alignment horizontal="center" wrapText="1"/>
    </xf>
    <xf numFmtId="169" fontId="40" fillId="0" borderId="36" xfId="0" applyNumberFormat="1" applyFont="1" applyFill="1" applyBorder="1" applyAlignment="1" applyProtection="1">
      <alignment horizontal="center"/>
    </xf>
    <xf numFmtId="169" fontId="40" fillId="0" borderId="34" xfId="0" applyNumberFormat="1" applyFont="1" applyFill="1" applyBorder="1" applyAlignment="1" applyProtection="1">
      <alignment horizontal="center"/>
    </xf>
    <xf numFmtId="169" fontId="40" fillId="0" borderId="35" xfId="0" applyNumberFormat="1" applyFont="1" applyFill="1" applyBorder="1" applyAlignment="1" applyProtection="1">
      <alignment horizontal="center"/>
    </xf>
    <xf numFmtId="49" fontId="22" fillId="0" borderId="0" xfId="0" applyNumberFormat="1" applyFont="1" applyFill="1" applyBorder="1" applyAlignment="1" applyProtection="1">
      <alignment horizontal="left" indent="4"/>
    </xf>
    <xf numFmtId="0" fontId="22" fillId="0" borderId="0" xfId="0" applyFont="1" applyFill="1" applyBorder="1" applyAlignment="1" applyProtection="1">
      <alignment horizontal="left" indent="4"/>
    </xf>
    <xf numFmtId="0" fontId="23" fillId="0" borderId="29" xfId="0" applyFont="1" applyFill="1" applyBorder="1" applyAlignment="1" applyProtection="1">
      <alignment horizontal="center" vertical="center"/>
    </xf>
    <xf numFmtId="0" fontId="23" fillId="0" borderId="21" xfId="0" applyFont="1" applyFill="1" applyBorder="1" applyAlignment="1" applyProtection="1">
      <alignment horizontal="center" vertical="center"/>
    </xf>
    <xf numFmtId="0" fontId="23" fillId="0" borderId="28" xfId="0" applyFont="1" applyFill="1" applyBorder="1" applyAlignment="1" applyProtection="1">
      <alignment horizontal="center" vertical="center"/>
    </xf>
    <xf numFmtId="0" fontId="23" fillId="0" borderId="1" xfId="0" applyFont="1" applyFill="1" applyBorder="1" applyAlignment="1" applyProtection="1">
      <alignment horizontal="center" vertical="center"/>
    </xf>
    <xf numFmtId="0" fontId="23" fillId="0" borderId="26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>
      <alignment horizontal="right" vertical="top"/>
    </xf>
    <xf numFmtId="169" fontId="45" fillId="0" borderId="0" xfId="0" applyNumberFormat="1" applyFont="1" applyFill="1" applyBorder="1" applyAlignment="1" applyProtection="1">
      <alignment horizontal="left"/>
    </xf>
    <xf numFmtId="0" fontId="23" fillId="0" borderId="24" xfId="0" applyFont="1" applyFill="1" applyBorder="1" applyAlignment="1" applyProtection="1">
      <alignment horizontal="center" vertical="center"/>
    </xf>
    <xf numFmtId="0" fontId="22" fillId="0" borderId="3" xfId="0" applyFont="1" applyFill="1" applyBorder="1" applyAlignment="1" applyProtection="1">
      <alignment horizontal="right" vertical="top"/>
    </xf>
    <xf numFmtId="0" fontId="0" fillId="0" borderId="2" xfId="0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40" fillId="0" borderId="30" xfId="0" applyFont="1" applyBorder="1" applyAlignment="1">
      <alignment horizontal="center" wrapText="1"/>
    </xf>
    <xf numFmtId="0" fontId="40" fillId="0" borderId="31" xfId="0" applyFont="1" applyBorder="1" applyAlignment="1">
      <alignment horizontal="center" wrapText="1"/>
    </xf>
    <xf numFmtId="0" fontId="40" fillId="0" borderId="32" xfId="0" applyFont="1" applyBorder="1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40" fillId="0" borderId="33" xfId="0" applyFont="1" applyBorder="1" applyAlignment="1">
      <alignment horizontal="center" wrapText="1"/>
    </xf>
    <xf numFmtId="169" fontId="40" fillId="0" borderId="34" xfId="0" applyNumberFormat="1" applyFont="1" applyBorder="1" applyAlignment="1">
      <alignment horizontal="center"/>
    </xf>
    <xf numFmtId="169" fontId="40" fillId="0" borderId="35" xfId="0" applyNumberFormat="1" applyFont="1" applyBorder="1" applyAlignment="1">
      <alignment horizontal="center"/>
    </xf>
    <xf numFmtId="49" fontId="8" fillId="0" borderId="3" xfId="0" applyNumberFormat="1" applyFont="1" applyFill="1" applyBorder="1" applyAlignment="1" applyProtection="1">
      <alignment horizontal="left"/>
      <protection locked="0"/>
    </xf>
    <xf numFmtId="49" fontId="8" fillId="0" borderId="2" xfId="0" applyNumberFormat="1" applyFont="1" applyFill="1" applyBorder="1" applyAlignment="1" applyProtection="1">
      <alignment horizontal="left"/>
      <protection locked="0"/>
    </xf>
    <xf numFmtId="49" fontId="8" fillId="0" borderId="4" xfId="0" applyNumberFormat="1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indent="1"/>
    </xf>
    <xf numFmtId="0" fontId="3" fillId="2" borderId="0" xfId="0" applyFont="1" applyFill="1" applyBorder="1" applyAlignment="1" applyProtection="1">
      <alignment horizontal="left" indent="1"/>
    </xf>
    <xf numFmtId="49" fontId="15" fillId="0" borderId="0" xfId="0" applyNumberFormat="1" applyFont="1" applyFill="1" applyBorder="1" applyAlignment="1" applyProtection="1">
      <alignment horizontal="left"/>
    </xf>
    <xf numFmtId="0" fontId="3" fillId="0" borderId="0" xfId="0" applyFont="1" applyAlignment="1" applyProtection="1"/>
    <xf numFmtId="164" fontId="45" fillId="0" borderId="0" xfId="0" applyNumberFormat="1" applyFont="1" applyFill="1" applyBorder="1" applyAlignment="1" applyProtection="1">
      <alignment horizontal="left"/>
    </xf>
    <xf numFmtId="49" fontId="23" fillId="0" borderId="0" xfId="0" applyNumberFormat="1" applyFont="1" applyFill="1" applyBorder="1" applyAlignment="1" applyProtection="1">
      <alignment horizontal="left" indent="4"/>
    </xf>
    <xf numFmtId="0" fontId="8" fillId="0" borderId="3" xfId="0" applyNumberFormat="1" applyFont="1" applyFill="1" applyBorder="1" applyAlignment="1" applyProtection="1">
      <alignment horizontal="left"/>
      <protection locked="0"/>
    </xf>
    <xf numFmtId="0" fontId="8" fillId="0" borderId="2" xfId="0" applyNumberFormat="1" applyFont="1" applyFill="1" applyBorder="1" applyAlignment="1" applyProtection="1">
      <alignment horizontal="left"/>
      <protection locked="0"/>
    </xf>
    <xf numFmtId="0" fontId="59" fillId="0" borderId="2" xfId="0" applyFont="1" applyBorder="1" applyAlignment="1" applyProtection="1">
      <alignment horizontal="left"/>
      <protection locked="0"/>
    </xf>
    <xf numFmtId="0" fontId="59" fillId="0" borderId="4" xfId="0" applyFont="1" applyBorder="1" applyAlignment="1" applyProtection="1">
      <alignment horizontal="left"/>
      <protection locked="0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4" fillId="0" borderId="2" xfId="0" applyFont="1" applyBorder="1" applyAlignment="1"/>
    <xf numFmtId="0" fontId="44" fillId="0" borderId="4" xfId="0" applyFont="1" applyBorder="1" applyAlignment="1"/>
    <xf numFmtId="0" fontId="0" fillId="0" borderId="0" xfId="0" applyAlignment="1">
      <alignment horizontal="left" indent="4"/>
    </xf>
    <xf numFmtId="0" fontId="23" fillId="0" borderId="38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left" indent="2"/>
    </xf>
    <xf numFmtId="49" fontId="24" fillId="0" borderId="0" xfId="0" applyNumberFormat="1" applyFont="1" applyFill="1" applyBorder="1" applyAlignment="1" applyProtection="1">
      <alignment horizontal="left" indent="4"/>
    </xf>
    <xf numFmtId="49" fontId="15" fillId="0" borderId="0" xfId="0" applyNumberFormat="1" applyFont="1" applyFill="1" applyBorder="1" applyAlignment="1" applyProtection="1"/>
    <xf numFmtId="0" fontId="3" fillId="2" borderId="22" xfId="0" applyFont="1" applyFill="1" applyBorder="1" applyAlignment="1" applyProtection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3" fillId="2" borderId="29" xfId="0" applyFont="1" applyFill="1" applyBorder="1" applyAlignment="1" applyProtection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0" fillId="0" borderId="37" xfId="0" applyFont="1" applyFill="1" applyBorder="1" applyAlignment="1" applyProtection="1">
      <alignment horizontal="center" vertical="center" wrapText="1"/>
    </xf>
    <xf numFmtId="0" fontId="40" fillId="0" borderId="30" xfId="0" applyFont="1" applyFill="1" applyBorder="1" applyAlignment="1" applyProtection="1">
      <alignment horizontal="center" vertical="center" wrapText="1"/>
    </xf>
    <xf numFmtId="0" fontId="40" fillId="0" borderId="31" xfId="0" applyFont="1" applyFill="1" applyBorder="1" applyAlignment="1" applyProtection="1">
      <alignment horizontal="center" vertical="center" wrapText="1"/>
    </xf>
    <xf numFmtId="0" fontId="40" fillId="0" borderId="32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horizontal="center" vertical="center" wrapText="1"/>
    </xf>
    <xf numFmtId="0" fontId="40" fillId="0" borderId="33" xfId="0" applyFont="1" applyFill="1" applyBorder="1" applyAlignment="1" applyProtection="1">
      <alignment horizontal="center" vertical="center" wrapText="1"/>
    </xf>
    <xf numFmtId="169" fontId="40" fillId="0" borderId="36" xfId="0" applyNumberFormat="1" applyFont="1" applyFill="1" applyBorder="1" applyAlignment="1" applyProtection="1">
      <alignment horizontal="center" vertical="center"/>
    </xf>
    <xf numFmtId="169" fontId="40" fillId="0" borderId="34" xfId="0" applyNumberFormat="1" applyFont="1" applyFill="1" applyBorder="1" applyAlignment="1" applyProtection="1">
      <alignment horizontal="center" vertical="center"/>
    </xf>
    <xf numFmtId="169" fontId="40" fillId="0" borderId="35" xfId="0" applyNumberFormat="1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6" fillId="0" borderId="0" xfId="0" applyFont="1" applyFill="1" applyBorder="1" applyAlignment="1" applyProtection="1">
      <alignment horizontal="center"/>
    </xf>
    <xf numFmtId="0" fontId="47" fillId="0" borderId="37" xfId="0" applyFont="1" applyFill="1" applyBorder="1" applyAlignment="1" applyProtection="1">
      <alignment horizontal="center" wrapText="1"/>
    </xf>
    <xf numFmtId="0" fontId="47" fillId="0" borderId="30" xfId="0" applyFont="1" applyFill="1" applyBorder="1" applyAlignment="1" applyProtection="1">
      <alignment horizontal="center" wrapText="1"/>
    </xf>
    <xf numFmtId="0" fontId="47" fillId="0" borderId="31" xfId="0" applyFont="1" applyFill="1" applyBorder="1" applyAlignment="1" applyProtection="1">
      <alignment horizontal="center" wrapText="1"/>
    </xf>
    <xf numFmtId="0" fontId="47" fillId="0" borderId="32" xfId="0" applyFont="1" applyFill="1" applyBorder="1" applyAlignment="1" applyProtection="1">
      <alignment horizontal="center" wrapText="1"/>
    </xf>
    <xf numFmtId="0" fontId="47" fillId="0" borderId="0" xfId="0" applyFont="1" applyFill="1" applyBorder="1" applyAlignment="1" applyProtection="1">
      <alignment horizontal="center" wrapText="1"/>
    </xf>
    <xf numFmtId="0" fontId="47" fillId="0" borderId="33" xfId="0" applyFont="1" applyFill="1" applyBorder="1" applyAlignment="1" applyProtection="1">
      <alignment horizontal="center" wrapText="1"/>
    </xf>
    <xf numFmtId="169" fontId="47" fillId="0" borderId="36" xfId="0" applyNumberFormat="1" applyFont="1" applyFill="1" applyBorder="1" applyAlignment="1" applyProtection="1">
      <alignment horizontal="center"/>
    </xf>
    <xf numFmtId="169" fontId="47" fillId="0" borderId="34" xfId="0" applyNumberFormat="1" applyFont="1" applyFill="1" applyBorder="1" applyAlignment="1" applyProtection="1">
      <alignment horizontal="center"/>
    </xf>
    <xf numFmtId="169" fontId="47" fillId="0" borderId="35" xfId="0" applyNumberFormat="1" applyFont="1" applyFill="1" applyBorder="1" applyAlignment="1" applyProtection="1">
      <alignment horizontal="center"/>
    </xf>
    <xf numFmtId="0" fontId="47" fillId="0" borderId="34" xfId="0" applyFont="1" applyFill="1" applyBorder="1" applyAlignment="1">
      <alignment horizontal="center"/>
    </xf>
    <xf numFmtId="0" fontId="47" fillId="0" borderId="35" xfId="0" applyFont="1" applyFill="1" applyBorder="1" applyAlignment="1">
      <alignment horizontal="center"/>
    </xf>
    <xf numFmtId="0" fontId="29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right"/>
    </xf>
    <xf numFmtId="0" fontId="17" fillId="0" borderId="0" xfId="0" applyFont="1" applyFill="1" applyAlignment="1" applyProtection="1">
      <alignment horizontal="right"/>
    </xf>
    <xf numFmtId="169" fontId="18" fillId="0" borderId="0" xfId="0" applyNumberFormat="1" applyFont="1" applyFill="1" applyBorder="1" applyAlignment="1" applyProtection="1">
      <alignment horizontal="left"/>
    </xf>
    <xf numFmtId="0" fontId="57" fillId="0" borderId="29" xfId="0" applyFont="1" applyFill="1" applyBorder="1" applyAlignment="1" applyProtection="1">
      <alignment horizontal="center" vertical="center" wrapText="1"/>
    </xf>
    <xf numFmtId="0" fontId="58" fillId="0" borderId="28" xfId="0" applyFont="1" applyBorder="1" applyAlignment="1">
      <alignment horizontal="center" vertical="center" wrapText="1"/>
    </xf>
    <xf numFmtId="3" fontId="9" fillId="0" borderId="1" xfId="0" applyNumberFormat="1" applyFont="1" applyFill="1" applyBorder="1" applyAlignment="1" applyProtection="1">
      <alignment horizontal="center"/>
    </xf>
    <xf numFmtId="0" fontId="15" fillId="0" borderId="3" xfId="0" applyFont="1" applyFill="1" applyBorder="1" applyAlignment="1" applyProtection="1">
      <alignment horizontal="center" vertical="center"/>
    </xf>
    <xf numFmtId="0" fontId="15" fillId="0" borderId="4" xfId="0" applyFont="1" applyFill="1" applyBorder="1" applyAlignment="1" applyProtection="1">
      <alignment horizontal="center" vertical="center"/>
    </xf>
    <xf numFmtId="0" fontId="15" fillId="0" borderId="2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1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2" xfId="0" applyFont="1" applyFill="1" applyBorder="1" applyAlignment="1" applyProtection="1">
      <alignment horizontal="center" vertical="center" wrapText="1"/>
    </xf>
    <xf numFmtId="0" fontId="15" fillId="0" borderId="25" xfId="0" applyFont="1" applyFill="1" applyBorder="1" applyAlignment="1" applyProtection="1">
      <alignment horizontal="center" vertical="center" wrapText="1"/>
    </xf>
    <xf numFmtId="0" fontId="15" fillId="0" borderId="29" xfId="0" applyFont="1" applyFill="1" applyBorder="1" applyAlignment="1" applyProtection="1">
      <alignment horizontal="center" vertical="center" wrapText="1"/>
    </xf>
    <xf numFmtId="0" fontId="15" fillId="0" borderId="24" xfId="0" applyFont="1" applyFill="1" applyBorder="1" applyAlignment="1" applyProtection="1">
      <alignment horizontal="center" vertical="center" wrapText="1"/>
    </xf>
    <xf numFmtId="0" fontId="15" fillId="0" borderId="28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left"/>
    </xf>
    <xf numFmtId="0" fontId="9" fillId="0" borderId="4" xfId="0" applyNumberFormat="1" applyFont="1" applyFill="1" applyBorder="1" applyAlignment="1" applyProtection="1">
      <alignment horizontal="left"/>
    </xf>
    <xf numFmtId="0" fontId="17" fillId="0" borderId="3" xfId="0" applyFont="1" applyFill="1" applyBorder="1" applyAlignment="1" applyProtection="1">
      <alignment horizontal="right" vertical="top"/>
    </xf>
    <xf numFmtId="0" fontId="3" fillId="0" borderId="2" xfId="0" applyFont="1" applyBorder="1" applyAlignment="1"/>
    <xf numFmtId="49" fontId="17" fillId="0" borderId="0" xfId="0" applyNumberFormat="1" applyFont="1" applyFill="1" applyBorder="1" applyAlignment="1" applyProtection="1">
      <alignment horizontal="left" indent="3"/>
    </xf>
    <xf numFmtId="0" fontId="17" fillId="0" borderId="0" xfId="0" applyFont="1" applyFill="1" applyBorder="1" applyAlignment="1" applyProtection="1">
      <alignment horizontal="left" indent="3"/>
    </xf>
    <xf numFmtId="0" fontId="15" fillId="0" borderId="9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/>
    </xf>
    <xf numFmtId="0" fontId="15" fillId="0" borderId="21" xfId="0" applyFont="1" applyFill="1" applyBorder="1" applyAlignment="1" applyProtection="1">
      <alignment horizontal="center" vertical="center" wrapText="1"/>
    </xf>
    <xf numFmtId="0" fontId="15" fillId="0" borderId="26" xfId="0" applyFont="1" applyFill="1" applyBorder="1" applyAlignment="1" applyProtection="1">
      <alignment horizontal="center" vertical="center" wrapText="1"/>
    </xf>
    <xf numFmtId="0" fontId="15" fillId="0" borderId="22" xfId="0" applyFont="1" applyFill="1" applyBorder="1" applyAlignment="1" applyProtection="1">
      <alignment horizontal="center" vertical="center" textRotation="255"/>
    </xf>
    <xf numFmtId="0" fontId="15" fillId="0" borderId="25" xfId="0" applyFont="1" applyFill="1" applyBorder="1" applyAlignment="1" applyProtection="1">
      <alignment horizontal="center" vertical="center" textRotation="255"/>
    </xf>
    <xf numFmtId="0" fontId="3" fillId="0" borderId="1" xfId="0" applyFont="1" applyFill="1" applyBorder="1" applyProtection="1"/>
    <xf numFmtId="0" fontId="3" fillId="0" borderId="0" xfId="0" applyFont="1" applyAlignment="1"/>
    <xf numFmtId="49" fontId="65" fillId="0" borderId="0" xfId="0" applyNumberFormat="1" applyFont="1" applyFill="1" applyBorder="1" applyAlignment="1" applyProtection="1">
      <alignment horizontal="left"/>
      <protection locked="0"/>
    </xf>
    <xf numFmtId="0" fontId="15" fillId="0" borderId="1" xfId="0" applyFont="1" applyFill="1" applyBorder="1" applyAlignment="1" applyProtection="1">
      <alignment horizontal="center" vertical="center"/>
    </xf>
    <xf numFmtId="0" fontId="17" fillId="0" borderId="2" xfId="0" applyFont="1" applyFill="1" applyBorder="1" applyAlignment="1" applyProtection="1">
      <alignment horizontal="right" vertical="top"/>
    </xf>
    <xf numFmtId="0" fontId="15" fillId="0" borderId="39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Protection="1"/>
    <xf numFmtId="0" fontId="15" fillId="0" borderId="40" xfId="0" applyFont="1" applyFill="1" applyBorder="1" applyAlignment="1" applyProtection="1">
      <alignment horizontal="center" vertical="center"/>
    </xf>
    <xf numFmtId="0" fontId="15" fillId="0" borderId="41" xfId="0" applyFont="1" applyFill="1" applyBorder="1" applyAlignment="1" applyProtection="1">
      <alignment horizontal="center" vertical="center"/>
    </xf>
    <xf numFmtId="0" fontId="15" fillId="0" borderId="42" xfId="0" applyFont="1" applyFill="1" applyBorder="1" applyAlignment="1" applyProtection="1">
      <alignment horizontal="center" vertical="center"/>
    </xf>
    <xf numFmtId="49" fontId="29" fillId="0" borderId="0" xfId="0" applyNumberFormat="1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center"/>
    </xf>
    <xf numFmtId="49" fontId="25" fillId="0" borderId="0" xfId="0" applyNumberFormat="1" applyFont="1" applyFill="1" applyBorder="1" applyAlignment="1" applyProtection="1">
      <alignment horizontal="left"/>
    </xf>
    <xf numFmtId="0" fontId="25" fillId="0" borderId="0" xfId="0" applyFont="1" applyFill="1" applyBorder="1" applyAlignment="1" applyProtection="1">
      <alignment horizontal="left"/>
    </xf>
    <xf numFmtId="0" fontId="3" fillId="2" borderId="29" xfId="0" applyFont="1" applyFill="1" applyBorder="1" applyAlignment="1" applyProtection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29" fillId="0" borderId="0" xfId="0" applyFont="1" applyFill="1" applyBorder="1" applyAlignment="1" applyProtection="1">
      <alignment horizontal="left" indent="1"/>
    </xf>
    <xf numFmtId="49" fontId="17" fillId="0" borderId="0" xfId="0" applyNumberFormat="1" applyFont="1" applyFill="1" applyBorder="1" applyAlignment="1" applyProtection="1">
      <alignment horizontal="left" indent="4"/>
    </xf>
    <xf numFmtId="0" fontId="17" fillId="0" borderId="0" xfId="0" applyFont="1" applyFill="1" applyBorder="1" applyAlignment="1" applyProtection="1">
      <alignment horizontal="left" indent="4"/>
    </xf>
    <xf numFmtId="0" fontId="48" fillId="0" borderId="0" xfId="0" applyFont="1" applyFill="1" applyBorder="1" applyAlignment="1" applyProtection="1">
      <alignment horizontal="center"/>
    </xf>
    <xf numFmtId="0" fontId="48" fillId="0" borderId="0" xfId="0" applyFont="1" applyFill="1" applyBorder="1" applyAlignment="1">
      <alignment horizontal="center"/>
    </xf>
    <xf numFmtId="0" fontId="49" fillId="0" borderId="37" xfId="0" applyFont="1" applyFill="1" applyBorder="1" applyAlignment="1" applyProtection="1">
      <alignment horizontal="center" wrapText="1"/>
    </xf>
    <xf numFmtId="0" fontId="49" fillId="0" borderId="30" xfId="0" applyFont="1" applyFill="1" applyBorder="1" applyAlignment="1">
      <alignment horizontal="center" wrapText="1"/>
    </xf>
    <xf numFmtId="0" fontId="49" fillId="0" borderId="31" xfId="0" applyFont="1" applyFill="1" applyBorder="1" applyAlignment="1">
      <alignment horizontal="center" wrapText="1"/>
    </xf>
    <xf numFmtId="0" fontId="49" fillId="0" borderId="32" xfId="0" applyFont="1" applyFill="1" applyBorder="1" applyAlignment="1">
      <alignment horizontal="center" wrapText="1"/>
    </xf>
    <xf numFmtId="0" fontId="49" fillId="0" borderId="0" xfId="0" applyFont="1" applyFill="1" applyBorder="1" applyAlignment="1">
      <alignment horizontal="center" wrapText="1"/>
    </xf>
    <xf numFmtId="0" fontId="49" fillId="0" borderId="33" xfId="0" applyFont="1" applyFill="1" applyBorder="1" applyAlignment="1">
      <alignment horizontal="center" wrapText="1"/>
    </xf>
    <xf numFmtId="169" fontId="49" fillId="0" borderId="36" xfId="0" applyNumberFormat="1" applyFont="1" applyFill="1" applyBorder="1" applyAlignment="1" applyProtection="1">
      <alignment horizontal="center"/>
    </xf>
    <xf numFmtId="169" fontId="49" fillId="0" borderId="34" xfId="0" applyNumberFormat="1" applyFont="1" applyFill="1" applyBorder="1" applyAlignment="1">
      <alignment horizontal="center"/>
    </xf>
    <xf numFmtId="169" fontId="49" fillId="0" borderId="35" xfId="0" applyNumberFormat="1" applyFont="1" applyFill="1" applyBorder="1" applyAlignment="1">
      <alignment horizontal="center"/>
    </xf>
    <xf numFmtId="49" fontId="17" fillId="0" borderId="0" xfId="0" applyNumberFormat="1" applyFont="1" applyFill="1" applyBorder="1" applyAlignment="1" applyProtection="1">
      <alignment horizontal="left" indent="1"/>
    </xf>
    <xf numFmtId="0" fontId="15" fillId="0" borderId="25" xfId="0" applyFont="1" applyFill="1" applyBorder="1" applyAlignment="1" applyProtection="1">
      <alignment horizontal="center" vertical="center"/>
    </xf>
    <xf numFmtId="49" fontId="15" fillId="0" borderId="0" xfId="0" applyNumberFormat="1" applyFont="1" applyFill="1" applyBorder="1" applyAlignment="1" applyProtection="1">
      <alignment horizontal="left" indent="4"/>
    </xf>
    <xf numFmtId="0" fontId="15" fillId="0" borderId="0" xfId="0" applyFont="1" applyFill="1" applyBorder="1" applyAlignment="1" applyProtection="1">
      <alignment horizontal="left" indent="4"/>
    </xf>
    <xf numFmtId="0" fontId="12" fillId="0" borderId="0" xfId="0" applyFont="1" applyFill="1" applyBorder="1" applyAlignment="1" applyProtection="1">
      <alignment horizontal="left" indent="1"/>
    </xf>
    <xf numFmtId="49" fontId="35" fillId="0" borderId="0" xfId="0" applyNumberFormat="1" applyFont="1" applyFill="1" applyBorder="1" applyAlignment="1" applyProtection="1">
      <alignment horizontal="left" vertical="top" indent="1"/>
    </xf>
    <xf numFmtId="0" fontId="12" fillId="0" borderId="0" xfId="0" applyFont="1" applyFill="1" applyBorder="1" applyAlignment="1" applyProtection="1">
      <alignment horizontal="center"/>
    </xf>
    <xf numFmtId="49" fontId="12" fillId="0" borderId="0" xfId="0" applyNumberFormat="1" applyFont="1" applyFill="1" applyBorder="1" applyAlignment="1" applyProtection="1">
      <alignment horizontal="left" vertical="top" indent="1"/>
    </xf>
    <xf numFmtId="169" fontId="2" fillId="7" borderId="3" xfId="0" applyNumberFormat="1" applyFont="1" applyFill="1" applyBorder="1" applyAlignment="1" applyProtection="1">
      <alignment horizontal="left" indent="1"/>
      <protection locked="0"/>
    </xf>
    <xf numFmtId="169" fontId="0" fillId="0" borderId="43" xfId="0" applyNumberFormat="1" applyBorder="1" applyAlignment="1" applyProtection="1">
      <alignment horizontal="left" indent="1"/>
      <protection locked="0"/>
    </xf>
    <xf numFmtId="0" fontId="2" fillId="7" borderId="47" xfId="0" applyNumberFormat="1" applyFont="1" applyFill="1" applyBorder="1" applyAlignment="1" applyProtection="1">
      <alignment horizontal="left" indent="1"/>
      <protection locked="0"/>
    </xf>
    <xf numFmtId="0" fontId="0" fillId="0" borderId="44" xfId="0" applyNumberFormat="1" applyBorder="1" applyAlignment="1" applyProtection="1">
      <alignment horizontal="left" indent="1"/>
      <protection locked="0"/>
    </xf>
    <xf numFmtId="0" fontId="2" fillId="7" borderId="3" xfId="0" applyNumberFormat="1" applyFont="1" applyFill="1" applyBorder="1" applyAlignment="1" applyProtection="1">
      <alignment horizontal="left" indent="1"/>
      <protection locked="0"/>
    </xf>
    <xf numFmtId="0" fontId="0" fillId="0" borderId="43" xfId="0" applyNumberFormat="1" applyBorder="1" applyAlignment="1" applyProtection="1">
      <alignment horizontal="left" indent="1"/>
      <protection locked="0"/>
    </xf>
    <xf numFmtId="0" fontId="20" fillId="3" borderId="46" xfId="0" applyNumberFormat="1" applyFont="1" applyFill="1" applyBorder="1" applyAlignment="1" applyProtection="1">
      <alignment horizontal="left" indent="1"/>
    </xf>
    <xf numFmtId="0" fontId="0" fillId="0" borderId="45" xfId="0" applyNumberFormat="1" applyBorder="1" applyAlignment="1" applyProtection="1">
      <alignment horizontal="left" indent="1"/>
    </xf>
    <xf numFmtId="0" fontId="20" fillId="3" borderId="47" xfId="0" applyNumberFormat="1" applyFont="1" applyFill="1" applyBorder="1" applyAlignment="1" applyProtection="1">
      <alignment horizontal="left" indent="1"/>
    </xf>
    <xf numFmtId="0" fontId="0" fillId="0" borderId="44" xfId="0" applyNumberFormat="1" applyBorder="1" applyAlignment="1" applyProtection="1">
      <alignment horizontal="left" indent="1"/>
    </xf>
    <xf numFmtId="0" fontId="2" fillId="7" borderId="3" xfId="0" applyNumberFormat="1" applyFont="1" applyFill="1" applyBorder="1" applyAlignment="1" applyProtection="1">
      <alignment horizontal="left" indent="1"/>
    </xf>
    <xf numFmtId="0" fontId="0" fillId="0" borderId="43" xfId="0" applyNumberFormat="1" applyBorder="1" applyAlignment="1" applyProtection="1">
      <alignment horizontal="left" indent="1"/>
    </xf>
    <xf numFmtId="0" fontId="20" fillId="3" borderId="3" xfId="0" applyNumberFormat="1" applyFont="1" applyFill="1" applyBorder="1" applyAlignment="1" applyProtection="1">
      <alignment horizontal="left" indent="1"/>
    </xf>
  </cellXfs>
  <cellStyles count="1">
    <cellStyle name="Normal" xfId="0" builtinId="0"/>
  </cellStyles>
  <dxfs count="213">
    <dxf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border>
        <left/>
        <right/>
        <top/>
        <bottom/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border>
        <left/>
        <right/>
        <top/>
        <bottom/>
      </border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7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border>
        <left/>
        <right/>
        <top/>
        <bottom/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border>
        <left/>
        <right/>
        <top/>
        <bottom/>
      </border>
    </dxf>
    <dxf>
      <font>
        <condense val="0"/>
        <extend val="0"/>
        <color indexed="22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20"/>
      </font>
    </dxf>
    <dxf>
      <border>
        <left/>
        <right/>
        <top/>
        <bottom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6/relationships/attachedToolbars" Target="attachedToolbars.bin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Radio" checked="Checked" firstButton="1" fmlaLink="C33" lockText="1"/>
</file>

<file path=xl/ctrlProps/ctrlProp2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wmf"/><Relationship Id="rId2" Type="http://schemas.openxmlformats.org/officeDocument/2006/relationships/image" Target="../media/image12.wmf"/><Relationship Id="rId1" Type="http://schemas.openxmlformats.org/officeDocument/2006/relationships/image" Target="../media/image11.wmf"/><Relationship Id="rId6" Type="http://schemas.openxmlformats.org/officeDocument/2006/relationships/image" Target="../media/image16.jpeg"/><Relationship Id="rId5" Type="http://schemas.openxmlformats.org/officeDocument/2006/relationships/image" Target="../media/image15.wmf"/><Relationship Id="rId4" Type="http://schemas.openxmlformats.org/officeDocument/2006/relationships/image" Target="../media/image14.w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wmf"/><Relationship Id="rId1" Type="http://schemas.openxmlformats.org/officeDocument/2006/relationships/image" Target="../media/image8.jpeg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9.emf"/><Relationship Id="rId1" Type="http://schemas.openxmlformats.org/officeDocument/2006/relationships/image" Target="../media/image20.emf"/><Relationship Id="rId4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415721</xdr:colOff>
      <xdr:row>1</xdr:row>
      <xdr:rowOff>238682</xdr:rowOff>
    </xdr:from>
    <xdr:ext cx="121059" cy="147476"/>
    <xdr:sp macro="" textlink="">
      <xdr:nvSpPr>
        <xdr:cNvPr id="405505" name="Text Box 1"/>
        <xdr:cNvSpPr txBox="1">
          <a:spLocks noChangeArrowheads="1"/>
        </xdr:cNvSpPr>
      </xdr:nvSpPr>
      <xdr:spPr bwMode="auto">
        <a:xfrm>
          <a:off x="5559221" y="743507"/>
          <a:ext cx="121059" cy="147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twoCellAnchor>
    <xdr:from>
      <xdr:col>0</xdr:col>
      <xdr:colOff>0</xdr:colOff>
      <xdr:row>6</xdr:row>
      <xdr:rowOff>0</xdr:rowOff>
    </xdr:from>
    <xdr:to>
      <xdr:col>8</xdr:col>
      <xdr:colOff>0</xdr:colOff>
      <xdr:row>47</xdr:row>
      <xdr:rowOff>0</xdr:rowOff>
    </xdr:to>
    <xdr:sp macro="" textlink="">
      <xdr:nvSpPr>
        <xdr:cNvPr id="405506" name="Rectangle 2"/>
        <xdr:cNvSpPr>
          <a:spLocks noChangeArrowheads="1"/>
        </xdr:cNvSpPr>
      </xdr:nvSpPr>
      <xdr:spPr bwMode="auto">
        <a:xfrm>
          <a:off x="0" y="1432560"/>
          <a:ext cx="6835140" cy="7818120"/>
        </a:xfrm>
        <a:prstGeom prst="rect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405507" name="Line 3"/>
        <xdr:cNvSpPr>
          <a:spLocks noChangeShapeType="1"/>
        </xdr:cNvSpPr>
      </xdr:nvSpPr>
      <xdr:spPr bwMode="auto">
        <a:xfrm>
          <a:off x="3474720" y="163068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405508" name="Line 4"/>
        <xdr:cNvSpPr>
          <a:spLocks noChangeShapeType="1"/>
        </xdr:cNvSpPr>
      </xdr:nvSpPr>
      <xdr:spPr bwMode="auto">
        <a:xfrm>
          <a:off x="0" y="1630680"/>
          <a:ext cx="683514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405509" name="Line 5"/>
        <xdr:cNvSpPr>
          <a:spLocks noChangeShapeType="1"/>
        </xdr:cNvSpPr>
      </xdr:nvSpPr>
      <xdr:spPr bwMode="auto">
        <a:xfrm>
          <a:off x="0" y="1432560"/>
          <a:ext cx="68351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405510" name="Line 6"/>
        <xdr:cNvSpPr>
          <a:spLocks noChangeShapeType="1"/>
        </xdr:cNvSpPr>
      </xdr:nvSpPr>
      <xdr:spPr bwMode="auto">
        <a:xfrm>
          <a:off x="3474720" y="163068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405511" name="Line 7"/>
        <xdr:cNvSpPr>
          <a:spLocks noChangeShapeType="1"/>
        </xdr:cNvSpPr>
      </xdr:nvSpPr>
      <xdr:spPr bwMode="auto">
        <a:xfrm>
          <a:off x="3474720" y="163068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12385" name="Rectangle 1"/>
        <xdr:cNvSpPr>
          <a:spLocks noChangeArrowheads="1"/>
        </xdr:cNvSpPr>
      </xdr:nvSpPr>
      <xdr:spPr bwMode="auto">
        <a:xfrm>
          <a:off x="0" y="3169920"/>
          <a:ext cx="14676120" cy="751332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12</xdr:row>
      <xdr:rowOff>182880</xdr:rowOff>
    </xdr:from>
    <xdr:to>
      <xdr:col>5</xdr:col>
      <xdr:colOff>0</xdr:colOff>
      <xdr:row>45</xdr:row>
      <xdr:rowOff>0</xdr:rowOff>
    </xdr:to>
    <xdr:sp macro="" textlink="">
      <xdr:nvSpPr>
        <xdr:cNvPr id="912386" name="Line 2"/>
        <xdr:cNvSpPr>
          <a:spLocks noChangeShapeType="1"/>
        </xdr:cNvSpPr>
      </xdr:nvSpPr>
      <xdr:spPr bwMode="auto">
        <a:xfrm>
          <a:off x="3680460" y="3162300"/>
          <a:ext cx="0" cy="75209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912387" name="Line 3"/>
        <xdr:cNvSpPr>
          <a:spLocks noChangeShapeType="1"/>
        </xdr:cNvSpPr>
      </xdr:nvSpPr>
      <xdr:spPr bwMode="auto">
        <a:xfrm>
          <a:off x="6103620" y="3169920"/>
          <a:ext cx="0" cy="75133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12</xdr:row>
      <xdr:rowOff>182880</xdr:rowOff>
    </xdr:from>
    <xdr:to>
      <xdr:col>13</xdr:col>
      <xdr:colOff>0</xdr:colOff>
      <xdr:row>45</xdr:row>
      <xdr:rowOff>0</xdr:rowOff>
    </xdr:to>
    <xdr:sp macro="" textlink="">
      <xdr:nvSpPr>
        <xdr:cNvPr id="912388" name="Line 4"/>
        <xdr:cNvSpPr>
          <a:spLocks noChangeShapeType="1"/>
        </xdr:cNvSpPr>
      </xdr:nvSpPr>
      <xdr:spPr bwMode="auto">
        <a:xfrm>
          <a:off x="7109460" y="3162300"/>
          <a:ext cx="0" cy="75209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12</xdr:row>
      <xdr:rowOff>182880</xdr:rowOff>
    </xdr:from>
    <xdr:to>
      <xdr:col>19</xdr:col>
      <xdr:colOff>0</xdr:colOff>
      <xdr:row>45</xdr:row>
      <xdr:rowOff>0</xdr:rowOff>
    </xdr:to>
    <xdr:sp macro="" textlink="">
      <xdr:nvSpPr>
        <xdr:cNvPr id="912389" name="Line 5"/>
        <xdr:cNvSpPr>
          <a:spLocks noChangeShapeType="1"/>
        </xdr:cNvSpPr>
      </xdr:nvSpPr>
      <xdr:spPr bwMode="auto">
        <a:xfrm>
          <a:off x="9669780" y="3162300"/>
          <a:ext cx="0" cy="75209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12</xdr:row>
      <xdr:rowOff>182880</xdr:rowOff>
    </xdr:from>
    <xdr:to>
      <xdr:col>26</xdr:col>
      <xdr:colOff>0</xdr:colOff>
      <xdr:row>45</xdr:row>
      <xdr:rowOff>0</xdr:rowOff>
    </xdr:to>
    <xdr:sp macro="" textlink="">
      <xdr:nvSpPr>
        <xdr:cNvPr id="912390" name="Line 6"/>
        <xdr:cNvSpPr>
          <a:spLocks noChangeShapeType="1"/>
        </xdr:cNvSpPr>
      </xdr:nvSpPr>
      <xdr:spPr bwMode="auto">
        <a:xfrm>
          <a:off x="13007340" y="3162300"/>
          <a:ext cx="0" cy="75209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426720</xdr:colOff>
      <xdr:row>0</xdr:row>
      <xdr:rowOff>0</xdr:rowOff>
    </xdr:from>
    <xdr:to>
      <xdr:col>6</xdr:col>
      <xdr:colOff>144780</xdr:colOff>
      <xdr:row>4</xdr:row>
      <xdr:rowOff>15240</xdr:rowOff>
    </xdr:to>
    <xdr:pic>
      <xdr:nvPicPr>
        <xdr:cNvPr id="912391" name="Picture 7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0"/>
          <a:ext cx="3718560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5</xdr:row>
      <xdr:rowOff>0</xdr:rowOff>
    </xdr:to>
    <xdr:sp macro="" textlink="">
      <xdr:nvSpPr>
        <xdr:cNvPr id="912392" name="Line 8"/>
        <xdr:cNvSpPr>
          <a:spLocks noChangeShapeType="1"/>
        </xdr:cNvSpPr>
      </xdr:nvSpPr>
      <xdr:spPr bwMode="auto">
        <a:xfrm>
          <a:off x="10812780" y="0"/>
          <a:ext cx="0" cy="140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22860</xdr:colOff>
      <xdr:row>13</xdr:row>
      <xdr:rowOff>0</xdr:rowOff>
    </xdr:from>
    <xdr:to>
      <xdr:col>24</xdr:col>
      <xdr:colOff>22860</xdr:colOff>
      <xdr:row>45</xdr:row>
      <xdr:rowOff>7620</xdr:rowOff>
    </xdr:to>
    <xdr:sp macro="" textlink="">
      <xdr:nvSpPr>
        <xdr:cNvPr id="912393" name="Line 9"/>
        <xdr:cNvSpPr>
          <a:spLocks noChangeShapeType="1"/>
        </xdr:cNvSpPr>
      </xdr:nvSpPr>
      <xdr:spPr bwMode="auto">
        <a:xfrm>
          <a:off x="11841480" y="3169920"/>
          <a:ext cx="0" cy="75209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24</xdr:col>
      <xdr:colOff>502920</xdr:colOff>
      <xdr:row>6</xdr:row>
      <xdr:rowOff>83820</xdr:rowOff>
    </xdr:from>
    <xdr:ext cx="149135" cy="195943"/>
    <xdr:sp macro="" textlink="">
      <xdr:nvSpPr>
        <xdr:cNvPr id="912394" name="Text Box 10"/>
        <xdr:cNvSpPr txBox="1">
          <a:spLocks noChangeArrowheads="1"/>
        </xdr:cNvSpPr>
      </xdr:nvSpPr>
      <xdr:spPr bwMode="auto">
        <a:xfrm>
          <a:off x="12321540" y="1767840"/>
          <a:ext cx="1447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twoCellAnchor>
    <xdr:from>
      <xdr:col>26</xdr:col>
      <xdr:colOff>0</xdr:colOff>
      <xdr:row>12</xdr:row>
      <xdr:rowOff>0</xdr:rowOff>
    </xdr:from>
    <xdr:to>
      <xdr:col>26</xdr:col>
      <xdr:colOff>838200</xdr:colOff>
      <xdr:row>12</xdr:row>
      <xdr:rowOff>0</xdr:rowOff>
    </xdr:to>
    <xdr:sp macro="" textlink="">
      <xdr:nvSpPr>
        <xdr:cNvPr id="912397" name="Line 13"/>
        <xdr:cNvSpPr>
          <a:spLocks noChangeShapeType="1"/>
        </xdr:cNvSpPr>
      </xdr:nvSpPr>
      <xdr:spPr bwMode="auto">
        <a:xfrm>
          <a:off x="13007340" y="2979420"/>
          <a:ext cx="838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13</xdr:row>
      <xdr:rowOff>45720</xdr:rowOff>
    </xdr:from>
    <xdr:to>
      <xdr:col>2</xdr:col>
      <xdr:colOff>1150620</xdr:colOff>
      <xdr:row>18</xdr:row>
      <xdr:rowOff>160020</xdr:rowOff>
    </xdr:to>
    <xdr:pic>
      <xdr:nvPicPr>
        <xdr:cNvPr id="913409" name="Picture 1" descr="XWEL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07" t="31476" r="26172" b="5246"/>
        <a:stretch>
          <a:fillRect/>
        </a:stretch>
      </xdr:blipFill>
      <xdr:spPr bwMode="auto">
        <a:xfrm>
          <a:off x="144780" y="2895600"/>
          <a:ext cx="214884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205740</xdr:colOff>
      <xdr:row>15</xdr:row>
      <xdr:rowOff>30480</xdr:rowOff>
    </xdr:from>
    <xdr:to>
      <xdr:col>4</xdr:col>
      <xdr:colOff>1104900</xdr:colOff>
      <xdr:row>17</xdr:row>
      <xdr:rowOff>45720</xdr:rowOff>
    </xdr:to>
    <xdr:pic>
      <xdr:nvPicPr>
        <xdr:cNvPr id="913410" name="Picture 2" descr="XBOL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869" t="82185" r="33501" b="8743"/>
        <a:stretch>
          <a:fillRect/>
        </a:stretch>
      </xdr:blipFill>
      <xdr:spPr bwMode="auto">
        <a:xfrm>
          <a:off x="2628900" y="3337560"/>
          <a:ext cx="217932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12</xdr:row>
      <xdr:rowOff>190500</xdr:rowOff>
    </xdr:from>
    <xdr:to>
      <xdr:col>11</xdr:col>
      <xdr:colOff>327660</xdr:colOff>
      <xdr:row>20</xdr:row>
      <xdr:rowOff>7620</xdr:rowOff>
    </xdr:to>
    <xdr:pic>
      <xdr:nvPicPr>
        <xdr:cNvPr id="913411" name="Picture 3" descr="JDIM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87" t="5246" r="5234"/>
        <a:stretch>
          <a:fillRect/>
        </a:stretch>
      </xdr:blipFill>
      <xdr:spPr bwMode="auto">
        <a:xfrm>
          <a:off x="6667500" y="2811780"/>
          <a:ext cx="2941320" cy="1645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144780</xdr:colOff>
      <xdr:row>12</xdr:row>
      <xdr:rowOff>121920</xdr:rowOff>
    </xdr:from>
    <xdr:to>
      <xdr:col>14</xdr:col>
      <xdr:colOff>579120</xdr:colOff>
      <xdr:row>20</xdr:row>
      <xdr:rowOff>121920</xdr:rowOff>
    </xdr:to>
    <xdr:pic>
      <xdr:nvPicPr>
        <xdr:cNvPr id="913412" name="Picture 4" descr="SLP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69" r="15703"/>
        <a:stretch>
          <a:fillRect/>
        </a:stretch>
      </xdr:blipFill>
      <xdr:spPr bwMode="auto">
        <a:xfrm>
          <a:off x="10020300" y="2743200"/>
          <a:ext cx="189738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913413" name="Rectangle 5"/>
        <xdr:cNvSpPr>
          <a:spLocks noChangeArrowheads="1"/>
        </xdr:cNvSpPr>
      </xdr:nvSpPr>
      <xdr:spPr bwMode="auto">
        <a:xfrm>
          <a:off x="0" y="2392680"/>
          <a:ext cx="12070080" cy="27432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913414" name="Line 6"/>
        <xdr:cNvSpPr>
          <a:spLocks noChangeShapeType="1"/>
        </xdr:cNvSpPr>
      </xdr:nvSpPr>
      <xdr:spPr bwMode="auto">
        <a:xfrm>
          <a:off x="2423160" y="2392680"/>
          <a:ext cx="0" cy="274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913415" name="Line 7"/>
        <xdr:cNvSpPr>
          <a:spLocks noChangeShapeType="1"/>
        </xdr:cNvSpPr>
      </xdr:nvSpPr>
      <xdr:spPr bwMode="auto">
        <a:xfrm>
          <a:off x="6400800" y="2392680"/>
          <a:ext cx="0" cy="274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11</xdr:row>
      <xdr:rowOff>0</xdr:rowOff>
    </xdr:from>
    <xdr:to>
      <xdr:col>12</xdr:col>
      <xdr:colOff>7620</xdr:colOff>
      <xdr:row>23</xdr:row>
      <xdr:rowOff>0</xdr:rowOff>
    </xdr:to>
    <xdr:sp macro="" textlink="">
      <xdr:nvSpPr>
        <xdr:cNvPr id="913416" name="Line 8"/>
        <xdr:cNvSpPr>
          <a:spLocks noChangeShapeType="1"/>
        </xdr:cNvSpPr>
      </xdr:nvSpPr>
      <xdr:spPr bwMode="auto">
        <a:xfrm>
          <a:off x="9883140" y="2392680"/>
          <a:ext cx="0" cy="27432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144780</xdr:colOff>
      <xdr:row>14</xdr:row>
      <xdr:rowOff>83820</xdr:rowOff>
    </xdr:from>
    <xdr:to>
      <xdr:col>5</xdr:col>
      <xdr:colOff>1280160</xdr:colOff>
      <xdr:row>20</xdr:row>
      <xdr:rowOff>7620</xdr:rowOff>
    </xdr:to>
    <xdr:grpSp>
      <xdr:nvGrpSpPr>
        <xdr:cNvPr id="913417" name="Group 9"/>
        <xdr:cNvGrpSpPr>
          <a:grpSpLocks/>
        </xdr:cNvGrpSpPr>
      </xdr:nvGrpSpPr>
      <xdr:grpSpPr bwMode="auto">
        <a:xfrm>
          <a:off x="5196840" y="3162300"/>
          <a:ext cx="1135380" cy="1295400"/>
          <a:chOff x="537" y="375"/>
          <a:chExt cx="116" cy="136"/>
        </a:xfrm>
      </xdr:grpSpPr>
      <xdr:pic>
        <xdr:nvPicPr>
          <xdr:cNvPr id="913418" name="Picture 10" descr="BCLIPS"/>
          <xdr:cNvPicPr>
            <a:picLocks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407" t="8743" r="47110" b="40219"/>
          <a:stretch>
            <a:fillRect/>
          </a:stretch>
        </xdr:blipFill>
        <xdr:spPr bwMode="auto">
          <a:xfrm>
            <a:off x="537" y="375"/>
            <a:ext cx="116" cy="1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13419" name="Text Box 11"/>
          <xdr:cNvSpPr txBox="1">
            <a:spLocks noChangeArrowheads="1"/>
          </xdr:cNvSpPr>
        </xdr:nvSpPr>
        <xdr:spPr bwMode="auto">
          <a:xfrm>
            <a:off x="568" y="444"/>
            <a:ext cx="52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27432" tIns="22860" rIns="27432" bIns="22860" anchor="ctr" upright="1">
            <a:spAutoFit/>
          </a:bodyPr>
          <a:lstStyle/>
          <a:p>
            <a:pPr algn="ctr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BC1-3</a:t>
            </a:r>
          </a:p>
        </xdr:txBody>
      </xdr:sp>
    </xdr:grpSp>
    <xdr:clientData/>
  </xdr:twoCellAnchor>
  <xdr:twoCellAnchor>
    <xdr:from>
      <xdr:col>0</xdr:col>
      <xdr:colOff>0</xdr:colOff>
      <xdr:row>24</xdr:row>
      <xdr:rowOff>0</xdr:rowOff>
    </xdr:from>
    <xdr:to>
      <xdr:col>15</xdr:col>
      <xdr:colOff>0</xdr:colOff>
      <xdr:row>42</xdr:row>
      <xdr:rowOff>0</xdr:rowOff>
    </xdr:to>
    <xdr:sp macro="" textlink="">
      <xdr:nvSpPr>
        <xdr:cNvPr id="913420" name="Rectangle 12"/>
        <xdr:cNvSpPr>
          <a:spLocks noChangeArrowheads="1"/>
        </xdr:cNvSpPr>
      </xdr:nvSpPr>
      <xdr:spPr bwMode="auto">
        <a:xfrm>
          <a:off x="0" y="5257800"/>
          <a:ext cx="12070080" cy="40386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11</xdr:col>
      <xdr:colOff>497539</xdr:colOff>
      <xdr:row>6</xdr:row>
      <xdr:rowOff>25782</xdr:rowOff>
    </xdr:from>
    <xdr:ext cx="145233" cy="177036"/>
    <xdr:sp macro="" textlink="">
      <xdr:nvSpPr>
        <xdr:cNvPr id="913421" name="Text Box 13"/>
        <xdr:cNvSpPr txBox="1">
          <a:spLocks noChangeArrowheads="1"/>
        </xdr:cNvSpPr>
      </xdr:nvSpPr>
      <xdr:spPr bwMode="auto">
        <a:xfrm>
          <a:off x="9784974" y="1469100"/>
          <a:ext cx="145233" cy="17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twoCellAnchor editAs="absolute">
    <xdr:from>
      <xdr:col>0</xdr:col>
      <xdr:colOff>419100</xdr:colOff>
      <xdr:row>0</xdr:row>
      <xdr:rowOff>0</xdr:rowOff>
    </xdr:from>
    <xdr:to>
      <xdr:col>3</xdr:col>
      <xdr:colOff>1043940</xdr:colOff>
      <xdr:row>4</xdr:row>
      <xdr:rowOff>0</xdr:rowOff>
    </xdr:to>
    <xdr:pic>
      <xdr:nvPicPr>
        <xdr:cNvPr id="913422" name="Picture 14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0"/>
          <a:ext cx="30480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533400</xdr:colOff>
      <xdr:row>0</xdr:row>
      <xdr:rowOff>0</xdr:rowOff>
    </xdr:from>
    <xdr:to>
      <xdr:col>9</xdr:col>
      <xdr:colOff>533400</xdr:colOff>
      <xdr:row>5</xdr:row>
      <xdr:rowOff>0</xdr:rowOff>
    </xdr:to>
    <xdr:sp macro="" textlink="">
      <xdr:nvSpPr>
        <xdr:cNvPr id="913423" name="Line 15"/>
        <xdr:cNvSpPr>
          <a:spLocks noChangeShapeType="1"/>
        </xdr:cNvSpPr>
      </xdr:nvSpPr>
      <xdr:spPr bwMode="auto">
        <a:xfrm>
          <a:off x="8648700" y="0"/>
          <a:ext cx="0" cy="1188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914433" name="Line 1"/>
        <xdr:cNvSpPr>
          <a:spLocks noChangeShapeType="1"/>
        </xdr:cNvSpPr>
      </xdr:nvSpPr>
      <xdr:spPr bwMode="auto">
        <a:xfrm>
          <a:off x="2423160" y="2392680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</xdr:row>
      <xdr:rowOff>0</xdr:rowOff>
    </xdr:from>
    <xdr:to>
      <xdr:col>6</xdr:col>
      <xdr:colOff>0</xdr:colOff>
      <xdr:row>11</xdr:row>
      <xdr:rowOff>0</xdr:rowOff>
    </xdr:to>
    <xdr:sp macro="" textlink="">
      <xdr:nvSpPr>
        <xdr:cNvPr id="914434" name="Line 2"/>
        <xdr:cNvSpPr>
          <a:spLocks noChangeShapeType="1"/>
        </xdr:cNvSpPr>
      </xdr:nvSpPr>
      <xdr:spPr bwMode="auto">
        <a:xfrm>
          <a:off x="6400800" y="2392680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11</xdr:row>
      <xdr:rowOff>0</xdr:rowOff>
    </xdr:from>
    <xdr:to>
      <xdr:col>12</xdr:col>
      <xdr:colOff>7620</xdr:colOff>
      <xdr:row>11</xdr:row>
      <xdr:rowOff>0</xdr:rowOff>
    </xdr:to>
    <xdr:sp macro="" textlink="">
      <xdr:nvSpPr>
        <xdr:cNvPr id="914435" name="Line 3"/>
        <xdr:cNvSpPr>
          <a:spLocks noChangeShapeType="1"/>
        </xdr:cNvSpPr>
      </xdr:nvSpPr>
      <xdr:spPr bwMode="auto">
        <a:xfrm>
          <a:off x="9883140" y="2392680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15</xdr:col>
      <xdr:colOff>0</xdr:colOff>
      <xdr:row>42</xdr:row>
      <xdr:rowOff>0</xdr:rowOff>
    </xdr:to>
    <xdr:sp macro="" textlink="">
      <xdr:nvSpPr>
        <xdr:cNvPr id="914436" name="Rectangle 4"/>
        <xdr:cNvSpPr>
          <a:spLocks noChangeArrowheads="1"/>
        </xdr:cNvSpPr>
      </xdr:nvSpPr>
      <xdr:spPr bwMode="auto">
        <a:xfrm>
          <a:off x="0" y="2392680"/>
          <a:ext cx="12070080" cy="70104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533400</xdr:colOff>
      <xdr:row>0</xdr:row>
      <xdr:rowOff>0</xdr:rowOff>
    </xdr:from>
    <xdr:to>
      <xdr:col>9</xdr:col>
      <xdr:colOff>533400</xdr:colOff>
      <xdr:row>5</xdr:row>
      <xdr:rowOff>0</xdr:rowOff>
    </xdr:to>
    <xdr:sp macro="" textlink="">
      <xdr:nvSpPr>
        <xdr:cNvPr id="914437" name="Line 5"/>
        <xdr:cNvSpPr>
          <a:spLocks noChangeShapeType="1"/>
        </xdr:cNvSpPr>
      </xdr:nvSpPr>
      <xdr:spPr bwMode="auto">
        <a:xfrm>
          <a:off x="8648700" y="0"/>
          <a:ext cx="0" cy="1188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11</xdr:col>
      <xdr:colOff>512779</xdr:colOff>
      <xdr:row>6</xdr:row>
      <xdr:rowOff>47073</xdr:rowOff>
    </xdr:from>
    <xdr:ext cx="145233" cy="177036"/>
    <xdr:sp macro="" textlink="">
      <xdr:nvSpPr>
        <xdr:cNvPr id="914438" name="Text Box 6"/>
        <xdr:cNvSpPr txBox="1">
          <a:spLocks noChangeArrowheads="1"/>
        </xdr:cNvSpPr>
      </xdr:nvSpPr>
      <xdr:spPr bwMode="auto">
        <a:xfrm>
          <a:off x="9800214" y="1490391"/>
          <a:ext cx="145233" cy="17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twoCellAnchor editAs="absolute">
    <xdr:from>
      <xdr:col>0</xdr:col>
      <xdr:colOff>419100</xdr:colOff>
      <xdr:row>0</xdr:row>
      <xdr:rowOff>0</xdr:rowOff>
    </xdr:from>
    <xdr:to>
      <xdr:col>3</xdr:col>
      <xdr:colOff>1043940</xdr:colOff>
      <xdr:row>4</xdr:row>
      <xdr:rowOff>0</xdr:rowOff>
    </xdr:to>
    <xdr:pic>
      <xdr:nvPicPr>
        <xdr:cNvPr id="914439" name="Picture 7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0"/>
          <a:ext cx="30480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1066800</xdr:colOff>
          <xdr:row>27</xdr:row>
          <xdr:rowOff>7620</xdr:rowOff>
        </xdr:from>
        <xdr:to>
          <xdr:col>3</xdr:col>
          <xdr:colOff>2095500</xdr:colOff>
          <xdr:row>28</xdr:row>
          <xdr:rowOff>7620</xdr:rowOff>
        </xdr:to>
        <xdr:sp macro="" textlink="">
          <xdr:nvSpPr>
            <xdr:cNvPr id="414815" name="CheckBox1" hidden="1">
              <a:extLst>
                <a:ext uri="{63B3BB69-23CF-44E3-9099-C40C66FF867C}">
                  <a14:compatExt spid="_x0000_s414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2164080</xdr:colOff>
          <xdr:row>16</xdr:row>
          <xdr:rowOff>0</xdr:rowOff>
        </xdr:from>
        <xdr:to>
          <xdr:col>4</xdr:col>
          <xdr:colOff>685800</xdr:colOff>
          <xdr:row>17</xdr:row>
          <xdr:rowOff>99060</xdr:rowOff>
        </xdr:to>
        <xdr:sp macro="" textlink="">
          <xdr:nvSpPr>
            <xdr:cNvPr id="414721" name="cmdDone" hidden="1">
              <a:extLst>
                <a:ext uri="{63B3BB69-23CF-44E3-9099-C40C66FF867C}">
                  <a14:compatExt spid="_x0000_s414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</xdr:colOff>
          <xdr:row>62</xdr:row>
          <xdr:rowOff>68580</xdr:rowOff>
        </xdr:from>
        <xdr:to>
          <xdr:col>3</xdr:col>
          <xdr:colOff>1051560</xdr:colOff>
          <xdr:row>64</xdr:row>
          <xdr:rowOff>160020</xdr:rowOff>
        </xdr:to>
        <xdr:sp macro="" textlink="">
          <xdr:nvSpPr>
            <xdr:cNvPr id="414802" name="cmdAddView" hidden="1">
              <a:extLst>
                <a:ext uri="{63B3BB69-23CF-44E3-9099-C40C66FF867C}">
                  <a14:compatExt spid="_x0000_s414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68580</xdr:colOff>
          <xdr:row>17</xdr:row>
          <xdr:rowOff>38100</xdr:rowOff>
        </xdr:from>
        <xdr:to>
          <xdr:col>3</xdr:col>
          <xdr:colOff>1859280</xdr:colOff>
          <xdr:row>24</xdr:row>
          <xdr:rowOff>38100</xdr:rowOff>
        </xdr:to>
        <xdr:grpSp>
          <xdr:nvGrpSpPr>
            <xdr:cNvPr id="414812" name="Group 92"/>
            <xdr:cNvGrpSpPr>
              <a:grpSpLocks/>
            </xdr:cNvGrpSpPr>
          </xdr:nvGrpSpPr>
          <xdr:grpSpPr bwMode="auto">
            <a:xfrm>
              <a:off x="1920240" y="2948935"/>
              <a:ext cx="1790700" cy="1173479"/>
              <a:chOff x="205" y="548"/>
              <a:chExt cx="183" cy="121"/>
            </a:xfrm>
          </xdr:grpSpPr>
          <xdr:sp macro="" textlink="">
            <xdr:nvSpPr>
              <xdr:cNvPr id="414805" name="Option Button 85" hidden="1">
                <a:extLst>
                  <a:ext uri="{63B3BB69-23CF-44E3-9099-C40C66FF867C}">
                    <a14:compatExt spid="_x0000_s414805"/>
                  </a:ext>
                </a:extLst>
              </xdr:cNvPr>
              <xdr:cNvSpPr/>
            </xdr:nvSpPr>
            <xdr:spPr bwMode="auto">
              <a:xfrm>
                <a:off x="214" y="557"/>
                <a:ext cx="127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Butler, IN</a:t>
                </a:r>
              </a:p>
            </xdr:txBody>
          </xdr:sp>
          <xdr:sp macro="" textlink="">
            <xdr:nvSpPr>
              <xdr:cNvPr id="414806" name="Group Box 86" hidden="1">
                <a:extLst>
                  <a:ext uri="{63B3BB69-23CF-44E3-9099-C40C66FF867C}">
                    <a14:compatExt spid="_x0000_s414806"/>
                  </a:ext>
                </a:extLst>
              </xdr:cNvPr>
              <xdr:cNvSpPr/>
            </xdr:nvSpPr>
            <xdr:spPr bwMode="auto">
              <a:xfrm>
                <a:off x="205" y="548"/>
                <a:ext cx="183" cy="121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Plant Location</a:t>
                </a:r>
              </a:p>
            </xdr:txBody>
          </xdr:sp>
          <xdr:sp macro="" textlink="">
            <xdr:nvSpPr>
              <xdr:cNvPr id="414807" name="Option Button 87" hidden="1">
                <a:extLst>
                  <a:ext uri="{63B3BB69-23CF-44E3-9099-C40C66FF867C}">
                    <a14:compatExt spid="_x0000_s414807"/>
                  </a:ext>
                </a:extLst>
              </xdr:cNvPr>
              <xdr:cNvSpPr/>
            </xdr:nvSpPr>
            <xdr:spPr bwMode="auto">
              <a:xfrm>
                <a:off x="214" y="578"/>
                <a:ext cx="127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Lake City, FL</a:t>
                </a:r>
              </a:p>
            </xdr:txBody>
          </xdr:sp>
          <xdr:sp macro="" textlink="">
            <xdr:nvSpPr>
              <xdr:cNvPr id="414808" name="Option Button 88" hidden="1">
                <a:extLst>
                  <a:ext uri="{63B3BB69-23CF-44E3-9099-C40C66FF867C}">
                    <a14:compatExt spid="_x0000_s414808"/>
                  </a:ext>
                </a:extLst>
              </xdr:cNvPr>
              <xdr:cNvSpPr/>
            </xdr:nvSpPr>
            <xdr:spPr bwMode="auto">
              <a:xfrm>
                <a:off x="214" y="599"/>
                <a:ext cx="127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Salem, VA</a:t>
                </a:r>
              </a:p>
            </xdr:txBody>
          </xdr:sp>
          <xdr:sp macro="" textlink="">
            <xdr:nvSpPr>
              <xdr:cNvPr id="414809" name="Option Button 89" hidden="1">
                <a:extLst>
                  <a:ext uri="{63B3BB69-23CF-44E3-9099-C40C66FF867C}">
                    <a14:compatExt spid="_x0000_s414809"/>
                  </a:ext>
                </a:extLst>
              </xdr:cNvPr>
              <xdr:cNvSpPr/>
            </xdr:nvSpPr>
            <xdr:spPr bwMode="auto">
              <a:xfrm>
                <a:off x="214" y="620"/>
                <a:ext cx="127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4810" name="Option Button 90" hidden="1">
                <a:extLst>
                  <a:ext uri="{63B3BB69-23CF-44E3-9099-C40C66FF867C}">
                    <a14:compatExt spid="_x0000_s414810"/>
                  </a:ext>
                </a:extLst>
              </xdr:cNvPr>
              <xdr:cNvSpPr/>
            </xdr:nvSpPr>
            <xdr:spPr bwMode="auto">
              <a:xfrm>
                <a:off x="214" y="641"/>
                <a:ext cx="127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1203960</xdr:colOff>
          <xdr:row>62</xdr:row>
          <xdr:rowOff>68580</xdr:rowOff>
        </xdr:from>
        <xdr:to>
          <xdr:col>3</xdr:col>
          <xdr:colOff>2202180</xdr:colOff>
          <xdr:row>64</xdr:row>
          <xdr:rowOff>160020</xdr:rowOff>
        </xdr:to>
        <xdr:sp macro="" textlink="">
          <xdr:nvSpPr>
            <xdr:cNvPr id="414826" name="cmdDeleteView" hidden="1">
              <a:extLst>
                <a:ext uri="{63B3BB69-23CF-44E3-9099-C40C66FF867C}">
                  <a14:compatExt spid="_x0000_s414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2766060"/>
          <a:ext cx="15681960" cy="86487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5681960" y="2766060"/>
          <a:ext cx="0" cy="86487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56819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156819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56819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156819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156819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156819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1207008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11</xdr:row>
      <xdr:rowOff>0</xdr:rowOff>
    </xdr:from>
    <xdr:to>
      <xdr:col>18</xdr:col>
      <xdr:colOff>0</xdr:colOff>
      <xdr:row>45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992124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14</xdr:col>
      <xdr:colOff>0</xdr:colOff>
      <xdr:row>45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81381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45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411480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0</xdr:colOff>
      <xdr:row>45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713232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59</xdr:col>
      <xdr:colOff>0</xdr:colOff>
      <xdr:row>45</xdr:row>
      <xdr:rowOff>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15681960" y="2766060"/>
          <a:ext cx="15019020" cy="86487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47</xdr:col>
      <xdr:colOff>0</xdr:colOff>
      <xdr:row>12</xdr:row>
      <xdr:rowOff>0</xdr:rowOff>
    </xdr:from>
    <xdr:to>
      <xdr:col>47</xdr:col>
      <xdr:colOff>0</xdr:colOff>
      <xdr:row>45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491740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0</xdr:colOff>
      <xdr:row>11</xdr:row>
      <xdr:rowOff>0</xdr:rowOff>
    </xdr:from>
    <xdr:to>
      <xdr:col>43</xdr:col>
      <xdr:colOff>0</xdr:colOff>
      <xdr:row>45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2989540" y="2766060"/>
          <a:ext cx="0" cy="8648700"/>
        </a:xfrm>
        <a:prstGeom prst="line">
          <a:avLst/>
        </a:prstGeom>
        <a:noFill/>
        <a:ln w="508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12</xdr:row>
      <xdr:rowOff>0</xdr:rowOff>
    </xdr:from>
    <xdr:to>
      <xdr:col>51</xdr:col>
      <xdr:colOff>0</xdr:colOff>
      <xdr:row>45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8452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0</xdr:colOff>
      <xdr:row>12</xdr:row>
      <xdr:rowOff>0</xdr:rowOff>
    </xdr:from>
    <xdr:to>
      <xdr:col>55</xdr:col>
      <xdr:colOff>0</xdr:colOff>
      <xdr:row>45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877312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0</xdr:colOff>
      <xdr:row>11</xdr:row>
      <xdr:rowOff>0</xdr:rowOff>
    </xdr:from>
    <xdr:to>
      <xdr:col>41</xdr:col>
      <xdr:colOff>0</xdr:colOff>
      <xdr:row>45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193798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0</xdr:colOff>
      <xdr:row>11</xdr:row>
      <xdr:rowOff>0</xdr:rowOff>
    </xdr:from>
    <xdr:to>
      <xdr:col>37</xdr:col>
      <xdr:colOff>0</xdr:colOff>
      <xdr:row>45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19888200" y="2766060"/>
          <a:ext cx="0" cy="8648700"/>
        </a:xfrm>
        <a:prstGeom prst="line">
          <a:avLst/>
        </a:prstGeom>
        <a:noFill/>
        <a:ln w="508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</xdr:row>
      <xdr:rowOff>0</xdr:rowOff>
    </xdr:from>
    <xdr:to>
      <xdr:col>6</xdr:col>
      <xdr:colOff>0</xdr:colOff>
      <xdr:row>45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47091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15681960" y="0"/>
          <a:ext cx="0" cy="1141476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 editAs="absolute">
    <xdr:from>
      <xdr:col>0</xdr:col>
      <xdr:colOff>419100</xdr:colOff>
      <xdr:row>0</xdr:row>
      <xdr:rowOff>0</xdr:rowOff>
    </xdr:from>
    <xdr:to>
      <xdr:col>5</xdr:col>
      <xdr:colOff>22860</xdr:colOff>
      <xdr:row>4</xdr:row>
      <xdr:rowOff>22860</xdr:rowOff>
    </xdr:to>
    <xdr:pic>
      <xdr:nvPicPr>
        <xdr:cNvPr id="24" name="Picture 23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0"/>
          <a:ext cx="371856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51</xdr:col>
      <xdr:colOff>342900</xdr:colOff>
      <xdr:row>0</xdr:row>
      <xdr:rowOff>0</xdr:rowOff>
    </xdr:from>
    <xdr:to>
      <xdr:col>51</xdr:col>
      <xdr:colOff>342900</xdr:colOff>
      <xdr:row>5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7188160" y="0"/>
          <a:ext cx="0" cy="1424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27</xdr:col>
      <xdr:colOff>144780</xdr:colOff>
      <xdr:row>0</xdr:row>
      <xdr:rowOff>0</xdr:rowOff>
    </xdr:from>
    <xdr:to>
      <xdr:col>36</xdr:col>
      <xdr:colOff>182880</xdr:colOff>
      <xdr:row>4</xdr:row>
      <xdr:rowOff>22860</xdr:rowOff>
    </xdr:to>
    <xdr:pic>
      <xdr:nvPicPr>
        <xdr:cNvPr id="26" name="Picture 25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740" y="0"/>
          <a:ext cx="371856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22860</xdr:colOff>
      <xdr:row>11</xdr:row>
      <xdr:rowOff>0</xdr:rowOff>
    </xdr:from>
    <xdr:to>
      <xdr:col>25</xdr:col>
      <xdr:colOff>22860</xdr:colOff>
      <xdr:row>46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13281660" y="2766060"/>
          <a:ext cx="0" cy="88087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426720</xdr:colOff>
      <xdr:row>0</xdr:row>
      <xdr:rowOff>0</xdr:rowOff>
    </xdr:from>
    <xdr:to>
      <xdr:col>21</xdr:col>
      <xdr:colOff>426720</xdr:colOff>
      <xdr:row>5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11490960" y="0"/>
          <a:ext cx="0" cy="1424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23</xdr:col>
      <xdr:colOff>502920</xdr:colOff>
      <xdr:row>6</xdr:row>
      <xdr:rowOff>83820</xdr:rowOff>
    </xdr:from>
    <xdr:ext cx="149134" cy="195943"/>
    <xdr:sp macro="" textlink="">
      <xdr:nvSpPr>
        <xdr:cNvPr id="29" name="Text Box 28"/>
        <xdr:cNvSpPr txBox="1">
          <a:spLocks noChangeArrowheads="1"/>
        </xdr:cNvSpPr>
      </xdr:nvSpPr>
      <xdr:spPr bwMode="auto">
        <a:xfrm>
          <a:off x="12573000" y="1783080"/>
          <a:ext cx="149134" cy="19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oneCellAnchor>
    <xdr:from>
      <xdr:col>53</xdr:col>
      <xdr:colOff>426720</xdr:colOff>
      <xdr:row>6</xdr:row>
      <xdr:rowOff>83820</xdr:rowOff>
    </xdr:from>
    <xdr:ext cx="149135" cy="195943"/>
    <xdr:sp macro="" textlink="">
      <xdr:nvSpPr>
        <xdr:cNvPr id="30" name="Text Box 29"/>
        <xdr:cNvSpPr txBox="1">
          <a:spLocks noChangeArrowheads="1"/>
        </xdr:cNvSpPr>
      </xdr:nvSpPr>
      <xdr:spPr bwMode="auto">
        <a:xfrm>
          <a:off x="28163520" y="1783080"/>
          <a:ext cx="149135" cy="19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3169920"/>
          <a:ext cx="14676120" cy="751332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12</xdr:row>
      <xdr:rowOff>182880</xdr:rowOff>
    </xdr:from>
    <xdr:to>
      <xdr:col>5</xdr:col>
      <xdr:colOff>0</xdr:colOff>
      <xdr:row>45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680460" y="3162300"/>
          <a:ext cx="0" cy="75209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6103620" y="3169920"/>
          <a:ext cx="0" cy="75133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12</xdr:row>
      <xdr:rowOff>182880</xdr:rowOff>
    </xdr:from>
    <xdr:to>
      <xdr:col>13</xdr:col>
      <xdr:colOff>0</xdr:colOff>
      <xdr:row>45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7109460" y="3162300"/>
          <a:ext cx="0" cy="75209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12</xdr:row>
      <xdr:rowOff>182880</xdr:rowOff>
    </xdr:from>
    <xdr:to>
      <xdr:col>19</xdr:col>
      <xdr:colOff>0</xdr:colOff>
      <xdr:row>45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9669780" y="3162300"/>
          <a:ext cx="0" cy="75209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12</xdr:row>
      <xdr:rowOff>182880</xdr:rowOff>
    </xdr:from>
    <xdr:to>
      <xdr:col>26</xdr:col>
      <xdr:colOff>0</xdr:colOff>
      <xdr:row>45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13007340" y="3162300"/>
          <a:ext cx="0" cy="75209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426720</xdr:colOff>
      <xdr:row>0</xdr:row>
      <xdr:rowOff>0</xdr:rowOff>
    </xdr:from>
    <xdr:to>
      <xdr:col>6</xdr:col>
      <xdr:colOff>144780</xdr:colOff>
      <xdr:row>4</xdr:row>
      <xdr:rowOff>15240</xdr:rowOff>
    </xdr:to>
    <xdr:pic>
      <xdr:nvPicPr>
        <xdr:cNvPr id="8" name="Picture 7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0"/>
          <a:ext cx="3718560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5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10812780" y="0"/>
          <a:ext cx="0" cy="1409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22860</xdr:colOff>
      <xdr:row>13</xdr:row>
      <xdr:rowOff>0</xdr:rowOff>
    </xdr:from>
    <xdr:to>
      <xdr:col>24</xdr:col>
      <xdr:colOff>22860</xdr:colOff>
      <xdr:row>45</xdr:row>
      <xdr:rowOff>7620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11841480" y="3169920"/>
          <a:ext cx="0" cy="75209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24</xdr:col>
      <xdr:colOff>502920</xdr:colOff>
      <xdr:row>6</xdr:row>
      <xdr:rowOff>83820</xdr:rowOff>
    </xdr:from>
    <xdr:ext cx="149135" cy="195943"/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12321540" y="1767840"/>
          <a:ext cx="149135" cy="19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twoCellAnchor>
    <xdr:from>
      <xdr:col>26</xdr:col>
      <xdr:colOff>0</xdr:colOff>
      <xdr:row>12</xdr:row>
      <xdr:rowOff>0</xdr:rowOff>
    </xdr:from>
    <xdr:to>
      <xdr:col>26</xdr:col>
      <xdr:colOff>838200</xdr:colOff>
      <xdr:row>12</xdr:row>
      <xdr:rowOff>0</xdr:rowOff>
    </xdr:to>
    <xdr:sp macro="" textlink="">
      <xdr:nvSpPr>
        <xdr:cNvPr id="12" name="Line 13"/>
        <xdr:cNvSpPr>
          <a:spLocks noChangeShapeType="1"/>
        </xdr:cNvSpPr>
      </xdr:nvSpPr>
      <xdr:spPr bwMode="auto">
        <a:xfrm>
          <a:off x="13007340" y="2979420"/>
          <a:ext cx="838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16</xdr:col>
      <xdr:colOff>0</xdr:colOff>
      <xdr:row>55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1920240"/>
          <a:ext cx="8046720" cy="8397240"/>
        </a:xfrm>
        <a:prstGeom prst="rect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9748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</xdr:row>
      <xdr:rowOff>0</xdr:rowOff>
    </xdr:from>
    <xdr:to>
      <xdr:col>16</xdr:col>
      <xdr:colOff>0</xdr:colOff>
      <xdr:row>13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0" y="2316480"/>
          <a:ext cx="804672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16</xdr:col>
      <xdr:colOff>0</xdr:colOff>
      <xdr:row>11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0" y="1920240"/>
          <a:ext cx="80467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69748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69748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55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103120" y="192024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0</xdr:colOff>
      <xdr:row>55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5212080" y="192024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11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3657600" y="192024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426720</xdr:colOff>
      <xdr:row>0</xdr:row>
      <xdr:rowOff>0</xdr:rowOff>
    </xdr:from>
    <xdr:to>
      <xdr:col>6</xdr:col>
      <xdr:colOff>266700</xdr:colOff>
      <xdr:row>4</xdr:row>
      <xdr:rowOff>0</xdr:rowOff>
    </xdr:to>
    <xdr:pic>
      <xdr:nvPicPr>
        <xdr:cNvPr id="11" name="Picture 10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0"/>
          <a:ext cx="253746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586740</xdr:colOff>
      <xdr:row>0</xdr:row>
      <xdr:rowOff>0</xdr:rowOff>
    </xdr:from>
    <xdr:to>
      <xdr:col>11</xdr:col>
      <xdr:colOff>586740</xdr:colOff>
      <xdr:row>5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5798820" y="0"/>
          <a:ext cx="0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14</xdr:col>
      <xdr:colOff>0</xdr:colOff>
      <xdr:row>6</xdr:row>
      <xdr:rowOff>38100</xdr:rowOff>
    </xdr:from>
    <xdr:ext cx="129540" cy="177800"/>
    <xdr:sp macro="" textlink="">
      <xdr:nvSpPr>
        <xdr:cNvPr id="13" name="Text Box 13"/>
        <xdr:cNvSpPr txBox="1">
          <a:spLocks noChangeArrowheads="1"/>
        </xdr:cNvSpPr>
      </xdr:nvSpPr>
      <xdr:spPr bwMode="auto">
        <a:xfrm>
          <a:off x="6926580" y="1219200"/>
          <a:ext cx="129540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8</xdr:col>
      <xdr:colOff>0</xdr:colOff>
      <xdr:row>47</xdr:row>
      <xdr:rowOff>0</xdr:rowOff>
    </xdr:to>
    <xdr:sp macro="" textlink="">
      <xdr:nvSpPr>
        <xdr:cNvPr id="404484" name="Rectangle 4"/>
        <xdr:cNvSpPr>
          <a:spLocks noChangeArrowheads="1"/>
        </xdr:cNvSpPr>
      </xdr:nvSpPr>
      <xdr:spPr bwMode="auto">
        <a:xfrm>
          <a:off x="0" y="1432560"/>
          <a:ext cx="6835140" cy="7818120"/>
        </a:xfrm>
        <a:prstGeom prst="rect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404485" name="Line 5"/>
        <xdr:cNvSpPr>
          <a:spLocks noChangeShapeType="1"/>
        </xdr:cNvSpPr>
      </xdr:nvSpPr>
      <xdr:spPr bwMode="auto">
        <a:xfrm>
          <a:off x="3474720" y="163068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404486" name="Line 6"/>
        <xdr:cNvSpPr>
          <a:spLocks noChangeShapeType="1"/>
        </xdr:cNvSpPr>
      </xdr:nvSpPr>
      <xdr:spPr bwMode="auto">
        <a:xfrm>
          <a:off x="0" y="1630680"/>
          <a:ext cx="683514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404487" name="Line 7"/>
        <xdr:cNvSpPr>
          <a:spLocks noChangeShapeType="1"/>
        </xdr:cNvSpPr>
      </xdr:nvSpPr>
      <xdr:spPr bwMode="auto">
        <a:xfrm>
          <a:off x="0" y="1432560"/>
          <a:ext cx="68351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404488" name="Line 8"/>
        <xdr:cNvSpPr>
          <a:spLocks noChangeShapeType="1"/>
        </xdr:cNvSpPr>
      </xdr:nvSpPr>
      <xdr:spPr bwMode="auto">
        <a:xfrm>
          <a:off x="3474720" y="163068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0</xdr:colOff>
      <xdr:row>7</xdr:row>
      <xdr:rowOff>0</xdr:rowOff>
    </xdr:to>
    <xdr:sp macro="" textlink="">
      <xdr:nvSpPr>
        <xdr:cNvPr id="404489" name="Line 9"/>
        <xdr:cNvSpPr>
          <a:spLocks noChangeShapeType="1"/>
        </xdr:cNvSpPr>
      </xdr:nvSpPr>
      <xdr:spPr bwMode="auto">
        <a:xfrm>
          <a:off x="3474720" y="163068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415721</xdr:colOff>
      <xdr:row>1</xdr:row>
      <xdr:rowOff>238682</xdr:rowOff>
    </xdr:from>
    <xdr:ext cx="121059" cy="147476"/>
    <xdr:sp macro="" textlink="">
      <xdr:nvSpPr>
        <xdr:cNvPr id="404493" name="Text Box 13"/>
        <xdr:cNvSpPr txBox="1">
          <a:spLocks noChangeArrowheads="1"/>
        </xdr:cNvSpPr>
      </xdr:nvSpPr>
      <xdr:spPr bwMode="auto">
        <a:xfrm>
          <a:off x="5559221" y="743507"/>
          <a:ext cx="121059" cy="147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16</xdr:col>
      <xdr:colOff>0</xdr:colOff>
      <xdr:row>55</xdr:row>
      <xdr:rowOff>0</xdr:rowOff>
    </xdr:to>
    <xdr:sp macro="" textlink="">
      <xdr:nvSpPr>
        <xdr:cNvPr id="1001473" name="Rectangle 1"/>
        <xdr:cNvSpPr>
          <a:spLocks noChangeArrowheads="1"/>
        </xdr:cNvSpPr>
      </xdr:nvSpPr>
      <xdr:spPr bwMode="auto">
        <a:xfrm>
          <a:off x="0" y="1920240"/>
          <a:ext cx="8046720" cy="8397240"/>
        </a:xfrm>
        <a:prstGeom prst="rect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001474" name="Line 2"/>
        <xdr:cNvSpPr>
          <a:spLocks noChangeShapeType="1"/>
        </xdr:cNvSpPr>
      </xdr:nvSpPr>
      <xdr:spPr bwMode="auto">
        <a:xfrm>
          <a:off x="269748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</xdr:row>
      <xdr:rowOff>0</xdr:rowOff>
    </xdr:from>
    <xdr:to>
      <xdr:col>16</xdr:col>
      <xdr:colOff>0</xdr:colOff>
      <xdr:row>13</xdr:row>
      <xdr:rowOff>0</xdr:rowOff>
    </xdr:to>
    <xdr:sp macro="" textlink="">
      <xdr:nvSpPr>
        <xdr:cNvPr id="1001475" name="Line 3"/>
        <xdr:cNvSpPr>
          <a:spLocks noChangeShapeType="1"/>
        </xdr:cNvSpPr>
      </xdr:nvSpPr>
      <xdr:spPr bwMode="auto">
        <a:xfrm>
          <a:off x="0" y="2316480"/>
          <a:ext cx="804672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16</xdr:col>
      <xdr:colOff>0</xdr:colOff>
      <xdr:row>11</xdr:row>
      <xdr:rowOff>0</xdr:rowOff>
    </xdr:to>
    <xdr:sp macro="" textlink="">
      <xdr:nvSpPr>
        <xdr:cNvPr id="1001476" name="Line 4"/>
        <xdr:cNvSpPr>
          <a:spLocks noChangeShapeType="1"/>
        </xdr:cNvSpPr>
      </xdr:nvSpPr>
      <xdr:spPr bwMode="auto">
        <a:xfrm>
          <a:off x="0" y="1920240"/>
          <a:ext cx="80467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001477" name="Line 5"/>
        <xdr:cNvSpPr>
          <a:spLocks noChangeShapeType="1"/>
        </xdr:cNvSpPr>
      </xdr:nvSpPr>
      <xdr:spPr bwMode="auto">
        <a:xfrm>
          <a:off x="269748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001478" name="Line 6"/>
        <xdr:cNvSpPr>
          <a:spLocks noChangeShapeType="1"/>
        </xdr:cNvSpPr>
      </xdr:nvSpPr>
      <xdr:spPr bwMode="auto">
        <a:xfrm>
          <a:off x="269748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55</xdr:row>
      <xdr:rowOff>0</xdr:rowOff>
    </xdr:to>
    <xdr:sp macro="" textlink="">
      <xdr:nvSpPr>
        <xdr:cNvPr id="1001479" name="Line 7"/>
        <xdr:cNvSpPr>
          <a:spLocks noChangeShapeType="1"/>
        </xdr:cNvSpPr>
      </xdr:nvSpPr>
      <xdr:spPr bwMode="auto">
        <a:xfrm>
          <a:off x="2103120" y="192024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0</xdr:colOff>
      <xdr:row>55</xdr:row>
      <xdr:rowOff>0</xdr:rowOff>
    </xdr:to>
    <xdr:sp macro="" textlink="">
      <xdr:nvSpPr>
        <xdr:cNvPr id="1001480" name="Line 8"/>
        <xdr:cNvSpPr>
          <a:spLocks noChangeShapeType="1"/>
        </xdr:cNvSpPr>
      </xdr:nvSpPr>
      <xdr:spPr bwMode="auto">
        <a:xfrm>
          <a:off x="5212080" y="192024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11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1001481" name="Line 9"/>
        <xdr:cNvSpPr>
          <a:spLocks noChangeShapeType="1"/>
        </xdr:cNvSpPr>
      </xdr:nvSpPr>
      <xdr:spPr bwMode="auto">
        <a:xfrm>
          <a:off x="3657600" y="192024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426720</xdr:colOff>
      <xdr:row>0</xdr:row>
      <xdr:rowOff>0</xdr:rowOff>
    </xdr:from>
    <xdr:to>
      <xdr:col>6</xdr:col>
      <xdr:colOff>266700</xdr:colOff>
      <xdr:row>4</xdr:row>
      <xdr:rowOff>0</xdr:rowOff>
    </xdr:to>
    <xdr:pic>
      <xdr:nvPicPr>
        <xdr:cNvPr id="1001482" name="Picture 10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0"/>
          <a:ext cx="253746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586740</xdr:colOff>
      <xdr:row>0</xdr:row>
      <xdr:rowOff>0</xdr:rowOff>
    </xdr:from>
    <xdr:to>
      <xdr:col>11</xdr:col>
      <xdr:colOff>586740</xdr:colOff>
      <xdr:row>5</xdr:row>
      <xdr:rowOff>0</xdr:rowOff>
    </xdr:to>
    <xdr:sp macro="" textlink="">
      <xdr:nvSpPr>
        <xdr:cNvPr id="1001483" name="Line 11"/>
        <xdr:cNvSpPr>
          <a:spLocks noChangeShapeType="1"/>
        </xdr:cNvSpPr>
      </xdr:nvSpPr>
      <xdr:spPr bwMode="auto">
        <a:xfrm>
          <a:off x="5798820" y="0"/>
          <a:ext cx="0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14</xdr:col>
      <xdr:colOff>0</xdr:colOff>
      <xdr:row>6</xdr:row>
      <xdr:rowOff>38100</xdr:rowOff>
    </xdr:from>
    <xdr:ext cx="129540" cy="177800"/>
    <xdr:sp macro="" textlink="">
      <xdr:nvSpPr>
        <xdr:cNvPr id="1001485" name="Text Box 13"/>
        <xdr:cNvSpPr txBox="1">
          <a:spLocks noChangeArrowheads="1"/>
        </xdr:cNvSpPr>
      </xdr:nvSpPr>
      <xdr:spPr bwMode="auto">
        <a:xfrm>
          <a:off x="6926580" y="1219200"/>
          <a:ext cx="1295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388620</xdr:colOff>
      <xdr:row>6</xdr:row>
      <xdr:rowOff>38100</xdr:rowOff>
    </xdr:from>
    <xdr:ext cx="121920" cy="165399"/>
    <xdr:sp macro="" textlink="">
      <xdr:nvSpPr>
        <xdr:cNvPr id="905217" name="Text Box 1"/>
        <xdr:cNvSpPr txBox="1">
          <a:spLocks noChangeArrowheads="1"/>
        </xdr:cNvSpPr>
      </xdr:nvSpPr>
      <xdr:spPr bwMode="auto">
        <a:xfrm>
          <a:off x="5783580" y="1219200"/>
          <a:ext cx="1219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twoCellAnchor>
    <xdr:from>
      <xdr:col>0</xdr:col>
      <xdr:colOff>0</xdr:colOff>
      <xdr:row>11</xdr:row>
      <xdr:rowOff>0</xdr:rowOff>
    </xdr:from>
    <xdr:to>
      <xdr:col>10</xdr:col>
      <xdr:colOff>0</xdr:colOff>
      <xdr:row>48</xdr:row>
      <xdr:rowOff>0</xdr:rowOff>
    </xdr:to>
    <xdr:sp macro="" textlink="">
      <xdr:nvSpPr>
        <xdr:cNvPr id="905218" name="Rectangle 2"/>
        <xdr:cNvSpPr>
          <a:spLocks noChangeArrowheads="1"/>
        </xdr:cNvSpPr>
      </xdr:nvSpPr>
      <xdr:spPr bwMode="auto">
        <a:xfrm>
          <a:off x="0" y="1920240"/>
          <a:ext cx="7086600" cy="7056120"/>
        </a:xfrm>
        <a:prstGeom prst="rect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12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905219" name="Line 3"/>
        <xdr:cNvSpPr>
          <a:spLocks noChangeShapeType="1"/>
        </xdr:cNvSpPr>
      </xdr:nvSpPr>
      <xdr:spPr bwMode="auto">
        <a:xfrm>
          <a:off x="374904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905220" name="Line 4"/>
        <xdr:cNvSpPr>
          <a:spLocks noChangeShapeType="1"/>
        </xdr:cNvSpPr>
      </xdr:nvSpPr>
      <xdr:spPr bwMode="auto">
        <a:xfrm>
          <a:off x="0" y="2118360"/>
          <a:ext cx="708660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905221" name="Line 5"/>
        <xdr:cNvSpPr>
          <a:spLocks noChangeShapeType="1"/>
        </xdr:cNvSpPr>
      </xdr:nvSpPr>
      <xdr:spPr bwMode="auto">
        <a:xfrm>
          <a:off x="0" y="1920240"/>
          <a:ext cx="70866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12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905222" name="Line 6"/>
        <xdr:cNvSpPr>
          <a:spLocks noChangeShapeType="1"/>
        </xdr:cNvSpPr>
      </xdr:nvSpPr>
      <xdr:spPr bwMode="auto">
        <a:xfrm>
          <a:off x="374904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12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905223" name="Line 7"/>
        <xdr:cNvSpPr>
          <a:spLocks noChangeShapeType="1"/>
        </xdr:cNvSpPr>
      </xdr:nvSpPr>
      <xdr:spPr bwMode="auto">
        <a:xfrm>
          <a:off x="374904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426720</xdr:colOff>
      <xdr:row>0</xdr:row>
      <xdr:rowOff>0</xdr:rowOff>
    </xdr:from>
    <xdr:to>
      <xdr:col>1</xdr:col>
      <xdr:colOff>1927860</xdr:colOff>
      <xdr:row>3</xdr:row>
      <xdr:rowOff>99060</xdr:rowOff>
    </xdr:to>
    <xdr:pic>
      <xdr:nvPicPr>
        <xdr:cNvPr id="905224" name="Picture 8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0"/>
          <a:ext cx="223266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76200</xdr:colOff>
      <xdr:row>0</xdr:row>
      <xdr:rowOff>38100</xdr:rowOff>
    </xdr:from>
    <xdr:to>
      <xdr:col>6</xdr:col>
      <xdr:colOff>76200</xdr:colOff>
      <xdr:row>5</xdr:row>
      <xdr:rowOff>0</xdr:rowOff>
    </xdr:to>
    <xdr:sp macro="" textlink="">
      <xdr:nvSpPr>
        <xdr:cNvPr id="905225" name="Line 9"/>
        <xdr:cNvSpPr>
          <a:spLocks noChangeShapeType="1"/>
        </xdr:cNvSpPr>
      </xdr:nvSpPr>
      <xdr:spPr bwMode="auto">
        <a:xfrm>
          <a:off x="4739640" y="38100"/>
          <a:ext cx="0" cy="952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396223</xdr:colOff>
      <xdr:row>6</xdr:row>
      <xdr:rowOff>47061</xdr:rowOff>
    </xdr:from>
    <xdr:ext cx="121059" cy="147476"/>
    <xdr:sp macro="" textlink="">
      <xdr:nvSpPr>
        <xdr:cNvPr id="1820673" name="Text Box 1"/>
        <xdr:cNvSpPr txBox="1">
          <a:spLocks noChangeArrowheads="1"/>
        </xdr:cNvSpPr>
      </xdr:nvSpPr>
      <xdr:spPr bwMode="auto">
        <a:xfrm>
          <a:off x="5846764" y="1221437"/>
          <a:ext cx="121059" cy="147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twoCellAnchor>
    <xdr:from>
      <xdr:col>0</xdr:col>
      <xdr:colOff>0</xdr:colOff>
      <xdr:row>11</xdr:row>
      <xdr:rowOff>0</xdr:rowOff>
    </xdr:from>
    <xdr:to>
      <xdr:col>14</xdr:col>
      <xdr:colOff>0</xdr:colOff>
      <xdr:row>48</xdr:row>
      <xdr:rowOff>0</xdr:rowOff>
    </xdr:to>
    <xdr:sp macro="" textlink="">
      <xdr:nvSpPr>
        <xdr:cNvPr id="1820674" name="Rectangle 2"/>
        <xdr:cNvSpPr>
          <a:spLocks noChangeArrowheads="1"/>
        </xdr:cNvSpPr>
      </xdr:nvSpPr>
      <xdr:spPr bwMode="auto">
        <a:xfrm>
          <a:off x="0" y="1920240"/>
          <a:ext cx="7178040" cy="7056120"/>
        </a:xfrm>
        <a:prstGeom prst="rect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12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1820675" name="Line 3"/>
        <xdr:cNvSpPr>
          <a:spLocks noChangeShapeType="1"/>
        </xdr:cNvSpPr>
      </xdr:nvSpPr>
      <xdr:spPr bwMode="auto">
        <a:xfrm>
          <a:off x="178308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820676" name="Line 4"/>
        <xdr:cNvSpPr>
          <a:spLocks noChangeShapeType="1"/>
        </xdr:cNvSpPr>
      </xdr:nvSpPr>
      <xdr:spPr bwMode="auto">
        <a:xfrm>
          <a:off x="0" y="2118360"/>
          <a:ext cx="717804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14</xdr:col>
      <xdr:colOff>0</xdr:colOff>
      <xdr:row>11</xdr:row>
      <xdr:rowOff>0</xdr:rowOff>
    </xdr:to>
    <xdr:sp macro="" textlink="">
      <xdr:nvSpPr>
        <xdr:cNvPr id="1820677" name="Line 5"/>
        <xdr:cNvSpPr>
          <a:spLocks noChangeShapeType="1"/>
        </xdr:cNvSpPr>
      </xdr:nvSpPr>
      <xdr:spPr bwMode="auto">
        <a:xfrm>
          <a:off x="0" y="1920240"/>
          <a:ext cx="71780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12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1820678" name="Line 6"/>
        <xdr:cNvSpPr>
          <a:spLocks noChangeShapeType="1"/>
        </xdr:cNvSpPr>
      </xdr:nvSpPr>
      <xdr:spPr bwMode="auto">
        <a:xfrm>
          <a:off x="178308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12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1820679" name="Line 7"/>
        <xdr:cNvSpPr>
          <a:spLocks noChangeShapeType="1"/>
        </xdr:cNvSpPr>
      </xdr:nvSpPr>
      <xdr:spPr bwMode="auto">
        <a:xfrm>
          <a:off x="178308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0</xdr:row>
      <xdr:rowOff>38100</xdr:rowOff>
    </xdr:from>
    <xdr:to>
      <xdr:col>10</xdr:col>
      <xdr:colOff>76200</xdr:colOff>
      <xdr:row>5</xdr:row>
      <xdr:rowOff>0</xdr:rowOff>
    </xdr:to>
    <xdr:sp macro="" textlink="">
      <xdr:nvSpPr>
        <xdr:cNvPr id="1820680" name="Line 8"/>
        <xdr:cNvSpPr>
          <a:spLocks noChangeShapeType="1"/>
        </xdr:cNvSpPr>
      </xdr:nvSpPr>
      <xdr:spPr bwMode="auto">
        <a:xfrm>
          <a:off x="4739640" y="38100"/>
          <a:ext cx="0" cy="952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426720</xdr:colOff>
      <xdr:row>0</xdr:row>
      <xdr:rowOff>0</xdr:rowOff>
    </xdr:from>
    <xdr:to>
      <xdr:col>5</xdr:col>
      <xdr:colOff>419100</xdr:colOff>
      <xdr:row>3</xdr:row>
      <xdr:rowOff>99060</xdr:rowOff>
    </xdr:to>
    <xdr:pic>
      <xdr:nvPicPr>
        <xdr:cNvPr id="1820681" name="Picture 9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0"/>
          <a:ext cx="223266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15</xdr:col>
      <xdr:colOff>0</xdr:colOff>
      <xdr:row>49</xdr:row>
      <xdr:rowOff>0</xdr:rowOff>
    </xdr:to>
    <xdr:sp macro="" textlink="">
      <xdr:nvSpPr>
        <xdr:cNvPr id="1920001" name="Rectangle 1"/>
        <xdr:cNvSpPr>
          <a:spLocks noChangeArrowheads="1"/>
        </xdr:cNvSpPr>
      </xdr:nvSpPr>
      <xdr:spPr bwMode="auto">
        <a:xfrm>
          <a:off x="0" y="1920240"/>
          <a:ext cx="7132320" cy="7254240"/>
        </a:xfrm>
        <a:prstGeom prst="rect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920002" name="Line 2"/>
        <xdr:cNvSpPr>
          <a:spLocks noChangeShapeType="1"/>
        </xdr:cNvSpPr>
      </xdr:nvSpPr>
      <xdr:spPr bwMode="auto">
        <a:xfrm>
          <a:off x="301752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</xdr:row>
      <xdr:rowOff>0</xdr:rowOff>
    </xdr:from>
    <xdr:to>
      <xdr:col>15</xdr:col>
      <xdr:colOff>0</xdr:colOff>
      <xdr:row>13</xdr:row>
      <xdr:rowOff>0</xdr:rowOff>
    </xdr:to>
    <xdr:sp macro="" textlink="">
      <xdr:nvSpPr>
        <xdr:cNvPr id="1920003" name="Line 3"/>
        <xdr:cNvSpPr>
          <a:spLocks noChangeShapeType="1"/>
        </xdr:cNvSpPr>
      </xdr:nvSpPr>
      <xdr:spPr bwMode="auto">
        <a:xfrm>
          <a:off x="0" y="2316480"/>
          <a:ext cx="713232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920004" name="Line 4"/>
        <xdr:cNvSpPr>
          <a:spLocks noChangeShapeType="1"/>
        </xdr:cNvSpPr>
      </xdr:nvSpPr>
      <xdr:spPr bwMode="auto">
        <a:xfrm>
          <a:off x="301752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920005" name="Line 5"/>
        <xdr:cNvSpPr>
          <a:spLocks noChangeShapeType="1"/>
        </xdr:cNvSpPr>
      </xdr:nvSpPr>
      <xdr:spPr bwMode="auto">
        <a:xfrm>
          <a:off x="301752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920006" name="Line 6"/>
        <xdr:cNvSpPr>
          <a:spLocks noChangeShapeType="1"/>
        </xdr:cNvSpPr>
      </xdr:nvSpPr>
      <xdr:spPr bwMode="auto">
        <a:xfrm>
          <a:off x="301752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920007" name="Line 7"/>
        <xdr:cNvSpPr>
          <a:spLocks noChangeShapeType="1"/>
        </xdr:cNvSpPr>
      </xdr:nvSpPr>
      <xdr:spPr bwMode="auto">
        <a:xfrm>
          <a:off x="301752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920008" name="Line 8"/>
        <xdr:cNvSpPr>
          <a:spLocks noChangeShapeType="1"/>
        </xdr:cNvSpPr>
      </xdr:nvSpPr>
      <xdr:spPr bwMode="auto">
        <a:xfrm>
          <a:off x="3017520" y="2118360"/>
          <a:ext cx="0" cy="0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426720</xdr:colOff>
      <xdr:row>0</xdr:row>
      <xdr:rowOff>0</xdr:rowOff>
    </xdr:from>
    <xdr:to>
      <xdr:col>5</xdr:col>
      <xdr:colOff>243840</xdr:colOff>
      <xdr:row>3</xdr:row>
      <xdr:rowOff>144780</xdr:rowOff>
    </xdr:to>
    <xdr:pic>
      <xdr:nvPicPr>
        <xdr:cNvPr id="1920009" name="Picture 9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0"/>
          <a:ext cx="2377440" cy="71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426720</xdr:colOff>
      <xdr:row>6</xdr:row>
      <xdr:rowOff>38100</xdr:rowOff>
    </xdr:from>
    <xdr:ext cx="129540" cy="165399"/>
    <xdr:sp macro="" textlink="">
      <xdr:nvSpPr>
        <xdr:cNvPr id="1920010" name="Text Box 10"/>
        <xdr:cNvSpPr txBox="1">
          <a:spLocks noChangeArrowheads="1"/>
        </xdr:cNvSpPr>
      </xdr:nvSpPr>
      <xdr:spPr bwMode="auto">
        <a:xfrm>
          <a:off x="5730240" y="1219200"/>
          <a:ext cx="12954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twoCellAnchor>
    <xdr:from>
      <xdr:col>10</xdr:col>
      <xdr:colOff>182880</xdr:colOff>
      <xdr:row>0</xdr:row>
      <xdr:rowOff>60960</xdr:rowOff>
    </xdr:from>
    <xdr:to>
      <xdr:col>10</xdr:col>
      <xdr:colOff>182880</xdr:colOff>
      <xdr:row>5</xdr:row>
      <xdr:rowOff>0</xdr:rowOff>
    </xdr:to>
    <xdr:sp macro="" textlink="">
      <xdr:nvSpPr>
        <xdr:cNvPr id="1920011" name="Line 11"/>
        <xdr:cNvSpPr>
          <a:spLocks noChangeShapeType="1"/>
        </xdr:cNvSpPr>
      </xdr:nvSpPr>
      <xdr:spPr bwMode="auto">
        <a:xfrm>
          <a:off x="5029200" y="60960"/>
          <a:ext cx="0" cy="929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259080</xdr:colOff>
      <xdr:row>0</xdr:row>
      <xdr:rowOff>83820</xdr:rowOff>
    </xdr:from>
    <xdr:to>
      <xdr:col>43</xdr:col>
      <xdr:colOff>617220</xdr:colOff>
      <xdr:row>18</xdr:row>
      <xdr:rowOff>160020</xdr:rowOff>
    </xdr:to>
    <xdr:sp macro="" textlink="">
      <xdr:nvSpPr>
        <xdr:cNvPr id="1920012" name="Text Box 12"/>
        <xdr:cNvSpPr txBox="1">
          <a:spLocks noChangeArrowheads="1"/>
        </xdr:cNvSpPr>
      </xdr:nvSpPr>
      <xdr:spPr bwMode="auto">
        <a:xfrm>
          <a:off x="8237220" y="83820"/>
          <a:ext cx="6438900" cy="3345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If Summary page is part of the </a:t>
          </a:r>
          <a:r>
            <a:rPr lang="en-US" sz="1200" b="1" i="1" u="sng" strike="noStrike" baseline="0">
              <a:solidFill>
                <a:srgbClr val="FF9900"/>
              </a:solidFill>
              <a:latin typeface="Arial"/>
              <a:cs typeface="Arial"/>
            </a:rPr>
            <a:t>Master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set: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- </a:t>
          </a:r>
          <a:r>
            <a:rPr lang="en-US" sz="1200" b="1" i="0" u="none" strike="noStrike" baseline="0">
              <a:solidFill>
                <a:srgbClr val="008000"/>
              </a:solidFill>
              <a:latin typeface="Arial"/>
              <a:cs typeface="Arial"/>
            </a:rPr>
            <a:t>Green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quantities indicate </a:t>
          </a: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joist marks in that sequence have been released.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- </a:t>
          </a: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Purple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quantities inidicate a </a:t>
          </a: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partial release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of  joists in that sequence.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- </a:t>
          </a:r>
          <a:r>
            <a:rPr lang="en-US" sz="1200" b="1" i="0" u="none" strike="noStrike" baseline="0">
              <a:solidFill>
                <a:srgbClr val="969696"/>
              </a:solidFill>
              <a:latin typeface="Arial"/>
              <a:cs typeface="Arial"/>
            </a:rPr>
            <a:t>Gray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quantities indicate joist marks in that sequence have been </a:t>
          </a: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completely released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- </a:t>
          </a: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Red Background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indicates total quantity is less than quantity already released in that sequence.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If Summary page is part of a </a:t>
          </a:r>
          <a:r>
            <a:rPr lang="en-US" sz="1200" b="1" i="1" u="sng" strike="noStrike" baseline="0">
              <a:solidFill>
                <a:srgbClr val="FF9900"/>
              </a:solidFill>
              <a:latin typeface="Arial"/>
              <a:cs typeface="Arial"/>
            </a:rPr>
            <a:t>Partial Release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set: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- </a:t>
          </a:r>
          <a:r>
            <a:rPr lang="en-US" sz="1200" b="1" i="0" u="none" strike="noStrike" baseline="0">
              <a:solidFill>
                <a:srgbClr val="008000"/>
              </a:solidFill>
              <a:latin typeface="Arial"/>
              <a:cs typeface="Arial"/>
            </a:rPr>
            <a:t>Green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quantities indicate quantity to release = total remaining quantity.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  ***full release of the joist mark in that sequence is being prepared.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- </a:t>
          </a:r>
          <a:r>
            <a:rPr lang="en-US" sz="1200" b="1" i="0" u="none" strike="noStrike" baseline="0">
              <a:solidFill>
                <a:srgbClr val="800080"/>
              </a:solidFill>
              <a:latin typeface="Arial"/>
              <a:cs typeface="Arial"/>
            </a:rPr>
            <a:t>Purple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quantities inidicate quantity to release &lt; remaining quantity.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  ***partial release of the joist mark in that sequence is being prepared.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- </a:t>
          </a: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Red Background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indicates quantity to release is greater than remaining quantity.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  ***you will not be able to "Release for Fab" if any quantities have a </a:t>
          </a: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Red Background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!!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09313" name="Rectangle 1"/>
        <xdr:cNvSpPr>
          <a:spLocks noChangeArrowheads="1"/>
        </xdr:cNvSpPr>
      </xdr:nvSpPr>
      <xdr:spPr bwMode="auto">
        <a:xfrm>
          <a:off x="0" y="6385560"/>
          <a:ext cx="15681960" cy="50292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23</xdr:col>
      <xdr:colOff>502920</xdr:colOff>
      <xdr:row>6</xdr:row>
      <xdr:rowOff>83820</xdr:rowOff>
    </xdr:from>
    <xdr:ext cx="149134" cy="195943"/>
    <xdr:sp macro="" textlink="">
      <xdr:nvSpPr>
        <xdr:cNvPr id="909314" name="Text Box 2"/>
        <xdr:cNvSpPr txBox="1">
          <a:spLocks noChangeArrowheads="1"/>
        </xdr:cNvSpPr>
      </xdr:nvSpPr>
      <xdr:spPr bwMode="auto">
        <a:xfrm>
          <a:off x="12573000" y="1783080"/>
          <a:ext cx="1447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09315" name="Rectangle 3"/>
        <xdr:cNvSpPr>
          <a:spLocks noChangeArrowheads="1"/>
        </xdr:cNvSpPr>
      </xdr:nvSpPr>
      <xdr:spPr bwMode="auto">
        <a:xfrm>
          <a:off x="15681960" y="2766060"/>
          <a:ext cx="0" cy="86487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09316" name="Line 4"/>
        <xdr:cNvSpPr>
          <a:spLocks noChangeShapeType="1"/>
        </xdr:cNvSpPr>
      </xdr:nvSpPr>
      <xdr:spPr bwMode="auto">
        <a:xfrm>
          <a:off x="156819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09317" name="Line 5"/>
        <xdr:cNvSpPr>
          <a:spLocks noChangeShapeType="1"/>
        </xdr:cNvSpPr>
      </xdr:nvSpPr>
      <xdr:spPr bwMode="auto">
        <a:xfrm>
          <a:off x="156819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09318" name="Line 6"/>
        <xdr:cNvSpPr>
          <a:spLocks noChangeShapeType="1"/>
        </xdr:cNvSpPr>
      </xdr:nvSpPr>
      <xdr:spPr bwMode="auto">
        <a:xfrm>
          <a:off x="156819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09319" name="Line 7"/>
        <xdr:cNvSpPr>
          <a:spLocks noChangeShapeType="1"/>
        </xdr:cNvSpPr>
      </xdr:nvSpPr>
      <xdr:spPr bwMode="auto">
        <a:xfrm>
          <a:off x="156819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09320" name="Line 8"/>
        <xdr:cNvSpPr>
          <a:spLocks noChangeShapeType="1"/>
        </xdr:cNvSpPr>
      </xdr:nvSpPr>
      <xdr:spPr bwMode="auto">
        <a:xfrm>
          <a:off x="156819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09321" name="Line 9"/>
        <xdr:cNvSpPr>
          <a:spLocks noChangeShapeType="1"/>
        </xdr:cNvSpPr>
      </xdr:nvSpPr>
      <xdr:spPr bwMode="auto">
        <a:xfrm>
          <a:off x="156819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25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909322" name="Line 10"/>
        <xdr:cNvSpPr>
          <a:spLocks noChangeShapeType="1"/>
        </xdr:cNvSpPr>
      </xdr:nvSpPr>
      <xdr:spPr bwMode="auto">
        <a:xfrm>
          <a:off x="12070080" y="6385560"/>
          <a:ext cx="0" cy="50292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0</xdr:rowOff>
    </xdr:from>
    <xdr:to>
      <xdr:col>18</xdr:col>
      <xdr:colOff>0</xdr:colOff>
      <xdr:row>44</xdr:row>
      <xdr:rowOff>236220</xdr:rowOff>
    </xdr:to>
    <xdr:sp macro="" textlink="">
      <xdr:nvSpPr>
        <xdr:cNvPr id="909323" name="Line 11"/>
        <xdr:cNvSpPr>
          <a:spLocks noChangeShapeType="1"/>
        </xdr:cNvSpPr>
      </xdr:nvSpPr>
      <xdr:spPr bwMode="auto">
        <a:xfrm>
          <a:off x="9921240" y="6385560"/>
          <a:ext cx="0" cy="501396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25</xdr:row>
      <xdr:rowOff>0</xdr:rowOff>
    </xdr:from>
    <xdr:to>
      <xdr:col>14</xdr:col>
      <xdr:colOff>0</xdr:colOff>
      <xdr:row>45</xdr:row>
      <xdr:rowOff>0</xdr:rowOff>
    </xdr:to>
    <xdr:sp macro="" textlink="">
      <xdr:nvSpPr>
        <xdr:cNvPr id="909324" name="Line 12"/>
        <xdr:cNvSpPr>
          <a:spLocks noChangeShapeType="1"/>
        </xdr:cNvSpPr>
      </xdr:nvSpPr>
      <xdr:spPr bwMode="auto">
        <a:xfrm>
          <a:off x="8138160" y="6385560"/>
          <a:ext cx="0" cy="50292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0</xdr:rowOff>
    </xdr:from>
    <xdr:to>
      <xdr:col>5</xdr:col>
      <xdr:colOff>0</xdr:colOff>
      <xdr:row>45</xdr:row>
      <xdr:rowOff>0</xdr:rowOff>
    </xdr:to>
    <xdr:sp macro="" textlink="">
      <xdr:nvSpPr>
        <xdr:cNvPr id="909325" name="Line 13"/>
        <xdr:cNvSpPr>
          <a:spLocks noChangeShapeType="1"/>
        </xdr:cNvSpPr>
      </xdr:nvSpPr>
      <xdr:spPr bwMode="auto">
        <a:xfrm>
          <a:off x="4114800" y="6385560"/>
          <a:ext cx="0" cy="50292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0</xdr:colOff>
      <xdr:row>45</xdr:row>
      <xdr:rowOff>0</xdr:rowOff>
    </xdr:to>
    <xdr:sp macro="" textlink="">
      <xdr:nvSpPr>
        <xdr:cNvPr id="909326" name="Line 14"/>
        <xdr:cNvSpPr>
          <a:spLocks noChangeShapeType="1"/>
        </xdr:cNvSpPr>
      </xdr:nvSpPr>
      <xdr:spPr bwMode="auto">
        <a:xfrm>
          <a:off x="7132320" y="6385560"/>
          <a:ext cx="0" cy="50292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59</xdr:col>
      <xdr:colOff>0</xdr:colOff>
      <xdr:row>45</xdr:row>
      <xdr:rowOff>0</xdr:rowOff>
    </xdr:to>
    <xdr:sp macro="" textlink="">
      <xdr:nvSpPr>
        <xdr:cNvPr id="909327" name="Rectangle 15"/>
        <xdr:cNvSpPr>
          <a:spLocks noChangeArrowheads="1"/>
        </xdr:cNvSpPr>
      </xdr:nvSpPr>
      <xdr:spPr bwMode="auto">
        <a:xfrm>
          <a:off x="15681960" y="2766060"/>
          <a:ext cx="15019020" cy="86487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47</xdr:col>
      <xdr:colOff>0</xdr:colOff>
      <xdr:row>12</xdr:row>
      <xdr:rowOff>0</xdr:rowOff>
    </xdr:from>
    <xdr:to>
      <xdr:col>47</xdr:col>
      <xdr:colOff>0</xdr:colOff>
      <xdr:row>45</xdr:row>
      <xdr:rowOff>0</xdr:rowOff>
    </xdr:to>
    <xdr:sp macro="" textlink="">
      <xdr:nvSpPr>
        <xdr:cNvPr id="909328" name="Line 16"/>
        <xdr:cNvSpPr>
          <a:spLocks noChangeShapeType="1"/>
        </xdr:cNvSpPr>
      </xdr:nvSpPr>
      <xdr:spPr bwMode="auto">
        <a:xfrm>
          <a:off x="2491740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0</xdr:colOff>
      <xdr:row>11</xdr:row>
      <xdr:rowOff>0</xdr:rowOff>
    </xdr:from>
    <xdr:to>
      <xdr:col>43</xdr:col>
      <xdr:colOff>0</xdr:colOff>
      <xdr:row>45</xdr:row>
      <xdr:rowOff>0</xdr:rowOff>
    </xdr:to>
    <xdr:sp macro="" textlink="">
      <xdr:nvSpPr>
        <xdr:cNvPr id="909329" name="Line 17"/>
        <xdr:cNvSpPr>
          <a:spLocks noChangeShapeType="1"/>
        </xdr:cNvSpPr>
      </xdr:nvSpPr>
      <xdr:spPr bwMode="auto">
        <a:xfrm>
          <a:off x="22989540" y="2766060"/>
          <a:ext cx="0" cy="8648700"/>
        </a:xfrm>
        <a:prstGeom prst="line">
          <a:avLst/>
        </a:prstGeom>
        <a:noFill/>
        <a:ln w="508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12</xdr:row>
      <xdr:rowOff>0</xdr:rowOff>
    </xdr:from>
    <xdr:to>
      <xdr:col>51</xdr:col>
      <xdr:colOff>0</xdr:colOff>
      <xdr:row>45</xdr:row>
      <xdr:rowOff>0</xdr:rowOff>
    </xdr:to>
    <xdr:sp macro="" textlink="">
      <xdr:nvSpPr>
        <xdr:cNvPr id="909330" name="Line 18"/>
        <xdr:cNvSpPr>
          <a:spLocks noChangeShapeType="1"/>
        </xdr:cNvSpPr>
      </xdr:nvSpPr>
      <xdr:spPr bwMode="auto">
        <a:xfrm>
          <a:off x="268452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0</xdr:colOff>
      <xdr:row>12</xdr:row>
      <xdr:rowOff>0</xdr:rowOff>
    </xdr:from>
    <xdr:to>
      <xdr:col>55</xdr:col>
      <xdr:colOff>0</xdr:colOff>
      <xdr:row>45</xdr:row>
      <xdr:rowOff>0</xdr:rowOff>
    </xdr:to>
    <xdr:sp macro="" textlink="">
      <xdr:nvSpPr>
        <xdr:cNvPr id="909331" name="Line 19"/>
        <xdr:cNvSpPr>
          <a:spLocks noChangeShapeType="1"/>
        </xdr:cNvSpPr>
      </xdr:nvSpPr>
      <xdr:spPr bwMode="auto">
        <a:xfrm>
          <a:off x="2877312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0</xdr:colOff>
      <xdr:row>11</xdr:row>
      <xdr:rowOff>0</xdr:rowOff>
    </xdr:from>
    <xdr:to>
      <xdr:col>41</xdr:col>
      <xdr:colOff>0</xdr:colOff>
      <xdr:row>45</xdr:row>
      <xdr:rowOff>0</xdr:rowOff>
    </xdr:to>
    <xdr:sp macro="" textlink="">
      <xdr:nvSpPr>
        <xdr:cNvPr id="909332" name="Line 20"/>
        <xdr:cNvSpPr>
          <a:spLocks noChangeShapeType="1"/>
        </xdr:cNvSpPr>
      </xdr:nvSpPr>
      <xdr:spPr bwMode="auto">
        <a:xfrm>
          <a:off x="2193798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0</xdr:colOff>
      <xdr:row>11</xdr:row>
      <xdr:rowOff>0</xdr:rowOff>
    </xdr:from>
    <xdr:to>
      <xdr:col>37</xdr:col>
      <xdr:colOff>0</xdr:colOff>
      <xdr:row>45</xdr:row>
      <xdr:rowOff>0</xdr:rowOff>
    </xdr:to>
    <xdr:sp macro="" textlink="">
      <xdr:nvSpPr>
        <xdr:cNvPr id="909333" name="Line 21"/>
        <xdr:cNvSpPr>
          <a:spLocks noChangeShapeType="1"/>
        </xdr:cNvSpPr>
      </xdr:nvSpPr>
      <xdr:spPr bwMode="auto">
        <a:xfrm>
          <a:off x="19888200" y="2766060"/>
          <a:ext cx="0" cy="8648700"/>
        </a:xfrm>
        <a:prstGeom prst="line">
          <a:avLst/>
        </a:prstGeom>
        <a:noFill/>
        <a:ln w="508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53</xdr:col>
      <xdr:colOff>426720</xdr:colOff>
      <xdr:row>6</xdr:row>
      <xdr:rowOff>83820</xdr:rowOff>
    </xdr:from>
    <xdr:ext cx="149135" cy="195943"/>
    <xdr:sp macro="" textlink="">
      <xdr:nvSpPr>
        <xdr:cNvPr id="909334" name="Text Box 22"/>
        <xdr:cNvSpPr txBox="1">
          <a:spLocks noChangeArrowheads="1"/>
        </xdr:cNvSpPr>
      </xdr:nvSpPr>
      <xdr:spPr bwMode="auto">
        <a:xfrm>
          <a:off x="28163520" y="1783080"/>
          <a:ext cx="1447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twoCellAnchor>
    <xdr:from>
      <xdr:col>6</xdr:col>
      <xdr:colOff>0</xdr:colOff>
      <xdr:row>25</xdr:row>
      <xdr:rowOff>0</xdr:rowOff>
    </xdr:from>
    <xdr:to>
      <xdr:col>6</xdr:col>
      <xdr:colOff>0</xdr:colOff>
      <xdr:row>44</xdr:row>
      <xdr:rowOff>236220</xdr:rowOff>
    </xdr:to>
    <xdr:sp macro="" textlink="">
      <xdr:nvSpPr>
        <xdr:cNvPr id="909335" name="Line 23"/>
        <xdr:cNvSpPr>
          <a:spLocks noChangeShapeType="1"/>
        </xdr:cNvSpPr>
      </xdr:nvSpPr>
      <xdr:spPr bwMode="auto">
        <a:xfrm>
          <a:off x="4709160" y="6385560"/>
          <a:ext cx="0" cy="501396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419100</xdr:colOff>
      <xdr:row>0</xdr:row>
      <xdr:rowOff>0</xdr:rowOff>
    </xdr:from>
    <xdr:to>
      <xdr:col>5</xdr:col>
      <xdr:colOff>22860</xdr:colOff>
      <xdr:row>4</xdr:row>
      <xdr:rowOff>22860</xdr:rowOff>
    </xdr:to>
    <xdr:pic>
      <xdr:nvPicPr>
        <xdr:cNvPr id="909336" name="Picture 24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0"/>
          <a:ext cx="371856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426720</xdr:colOff>
      <xdr:row>0</xdr:row>
      <xdr:rowOff>0</xdr:rowOff>
    </xdr:from>
    <xdr:to>
      <xdr:col>21</xdr:col>
      <xdr:colOff>426720</xdr:colOff>
      <xdr:row>5</xdr:row>
      <xdr:rowOff>0</xdr:rowOff>
    </xdr:to>
    <xdr:sp macro="" textlink="">
      <xdr:nvSpPr>
        <xdr:cNvPr id="909337" name="Line 25"/>
        <xdr:cNvSpPr>
          <a:spLocks noChangeShapeType="1"/>
        </xdr:cNvSpPr>
      </xdr:nvSpPr>
      <xdr:spPr bwMode="auto">
        <a:xfrm>
          <a:off x="11490960" y="0"/>
          <a:ext cx="0" cy="1424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342900</xdr:colOff>
      <xdr:row>0</xdr:row>
      <xdr:rowOff>0</xdr:rowOff>
    </xdr:from>
    <xdr:to>
      <xdr:col>51</xdr:col>
      <xdr:colOff>342900</xdr:colOff>
      <xdr:row>5</xdr:row>
      <xdr:rowOff>0</xdr:rowOff>
    </xdr:to>
    <xdr:sp macro="" textlink="">
      <xdr:nvSpPr>
        <xdr:cNvPr id="909338" name="Line 26"/>
        <xdr:cNvSpPr>
          <a:spLocks noChangeShapeType="1"/>
        </xdr:cNvSpPr>
      </xdr:nvSpPr>
      <xdr:spPr bwMode="auto">
        <a:xfrm>
          <a:off x="27188160" y="0"/>
          <a:ext cx="0" cy="1424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44</xdr:row>
      <xdr:rowOff>236220</xdr:rowOff>
    </xdr:to>
    <xdr:sp macro="" textlink="">
      <xdr:nvSpPr>
        <xdr:cNvPr id="909339" name="Line 27"/>
        <xdr:cNvSpPr>
          <a:spLocks noChangeShapeType="1"/>
        </xdr:cNvSpPr>
      </xdr:nvSpPr>
      <xdr:spPr bwMode="auto">
        <a:xfrm>
          <a:off x="15681960" y="0"/>
          <a:ext cx="0" cy="1139952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 editAs="absolute">
    <xdr:from>
      <xdr:col>27</xdr:col>
      <xdr:colOff>144780</xdr:colOff>
      <xdr:row>0</xdr:row>
      <xdr:rowOff>0</xdr:rowOff>
    </xdr:from>
    <xdr:to>
      <xdr:col>36</xdr:col>
      <xdr:colOff>175260</xdr:colOff>
      <xdr:row>4</xdr:row>
      <xdr:rowOff>22860</xdr:rowOff>
    </xdr:to>
    <xdr:pic>
      <xdr:nvPicPr>
        <xdr:cNvPr id="909340" name="Picture 28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740" y="0"/>
          <a:ext cx="371094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27</xdr:col>
      <xdr:colOff>0</xdr:colOff>
      <xdr:row>23</xdr:row>
      <xdr:rowOff>0</xdr:rowOff>
    </xdr:to>
    <xdr:pic>
      <xdr:nvPicPr>
        <xdr:cNvPr id="909341" name="Picture 29" descr="Girder BOM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13" t="32478" r="-1807" b="34035"/>
        <a:stretch>
          <a:fillRect/>
        </a:stretch>
      </xdr:blipFill>
      <xdr:spPr bwMode="auto">
        <a:xfrm>
          <a:off x="0" y="2766060"/>
          <a:ext cx="15681960" cy="3116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25</xdr:row>
      <xdr:rowOff>0</xdr:rowOff>
    </xdr:from>
    <xdr:to>
      <xdr:col>25</xdr:col>
      <xdr:colOff>0</xdr:colOff>
      <xdr:row>45</xdr:row>
      <xdr:rowOff>0</xdr:rowOff>
    </xdr:to>
    <xdr:sp macro="" textlink="">
      <xdr:nvSpPr>
        <xdr:cNvPr id="909342" name="Line 30"/>
        <xdr:cNvSpPr>
          <a:spLocks noChangeShapeType="1"/>
        </xdr:cNvSpPr>
      </xdr:nvSpPr>
      <xdr:spPr bwMode="auto">
        <a:xfrm>
          <a:off x="13258800" y="6385560"/>
          <a:ext cx="0" cy="50292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10337" name="Rectangle 1"/>
        <xdr:cNvSpPr>
          <a:spLocks noChangeArrowheads="1"/>
        </xdr:cNvSpPr>
      </xdr:nvSpPr>
      <xdr:spPr bwMode="auto">
        <a:xfrm>
          <a:off x="0" y="2766060"/>
          <a:ext cx="15681960" cy="86487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10338" name="Rectangle 2"/>
        <xdr:cNvSpPr>
          <a:spLocks noChangeArrowheads="1"/>
        </xdr:cNvSpPr>
      </xdr:nvSpPr>
      <xdr:spPr bwMode="auto">
        <a:xfrm>
          <a:off x="15681960" y="2766060"/>
          <a:ext cx="0" cy="86487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10339" name="Line 3"/>
        <xdr:cNvSpPr>
          <a:spLocks noChangeShapeType="1"/>
        </xdr:cNvSpPr>
      </xdr:nvSpPr>
      <xdr:spPr bwMode="auto">
        <a:xfrm>
          <a:off x="156819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10340" name="Line 4"/>
        <xdr:cNvSpPr>
          <a:spLocks noChangeShapeType="1"/>
        </xdr:cNvSpPr>
      </xdr:nvSpPr>
      <xdr:spPr bwMode="auto">
        <a:xfrm>
          <a:off x="156819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10341" name="Line 5"/>
        <xdr:cNvSpPr>
          <a:spLocks noChangeShapeType="1"/>
        </xdr:cNvSpPr>
      </xdr:nvSpPr>
      <xdr:spPr bwMode="auto">
        <a:xfrm>
          <a:off x="156819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12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10342" name="Line 6"/>
        <xdr:cNvSpPr>
          <a:spLocks noChangeShapeType="1"/>
        </xdr:cNvSpPr>
      </xdr:nvSpPr>
      <xdr:spPr bwMode="auto">
        <a:xfrm>
          <a:off x="156819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10343" name="Line 7"/>
        <xdr:cNvSpPr>
          <a:spLocks noChangeShapeType="1"/>
        </xdr:cNvSpPr>
      </xdr:nvSpPr>
      <xdr:spPr bwMode="auto">
        <a:xfrm>
          <a:off x="156819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10344" name="Line 8"/>
        <xdr:cNvSpPr>
          <a:spLocks noChangeShapeType="1"/>
        </xdr:cNvSpPr>
      </xdr:nvSpPr>
      <xdr:spPr bwMode="auto">
        <a:xfrm>
          <a:off x="156819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0</xdr:colOff>
      <xdr:row>45</xdr:row>
      <xdr:rowOff>0</xdr:rowOff>
    </xdr:to>
    <xdr:sp macro="" textlink="">
      <xdr:nvSpPr>
        <xdr:cNvPr id="910345" name="Line 9"/>
        <xdr:cNvSpPr>
          <a:spLocks noChangeShapeType="1"/>
        </xdr:cNvSpPr>
      </xdr:nvSpPr>
      <xdr:spPr bwMode="auto">
        <a:xfrm>
          <a:off x="1207008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11</xdr:row>
      <xdr:rowOff>0</xdr:rowOff>
    </xdr:from>
    <xdr:to>
      <xdr:col>18</xdr:col>
      <xdr:colOff>0</xdr:colOff>
      <xdr:row>45</xdr:row>
      <xdr:rowOff>0</xdr:rowOff>
    </xdr:to>
    <xdr:sp macro="" textlink="">
      <xdr:nvSpPr>
        <xdr:cNvPr id="910346" name="Line 10"/>
        <xdr:cNvSpPr>
          <a:spLocks noChangeShapeType="1"/>
        </xdr:cNvSpPr>
      </xdr:nvSpPr>
      <xdr:spPr bwMode="auto">
        <a:xfrm>
          <a:off x="992124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14</xdr:col>
      <xdr:colOff>0</xdr:colOff>
      <xdr:row>45</xdr:row>
      <xdr:rowOff>0</xdr:rowOff>
    </xdr:to>
    <xdr:sp macro="" textlink="">
      <xdr:nvSpPr>
        <xdr:cNvPr id="910347" name="Line 11"/>
        <xdr:cNvSpPr>
          <a:spLocks noChangeShapeType="1"/>
        </xdr:cNvSpPr>
      </xdr:nvSpPr>
      <xdr:spPr bwMode="auto">
        <a:xfrm>
          <a:off x="81381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11</xdr:row>
      <xdr:rowOff>0</xdr:rowOff>
    </xdr:from>
    <xdr:to>
      <xdr:col>5</xdr:col>
      <xdr:colOff>0</xdr:colOff>
      <xdr:row>45</xdr:row>
      <xdr:rowOff>0</xdr:rowOff>
    </xdr:to>
    <xdr:sp macro="" textlink="">
      <xdr:nvSpPr>
        <xdr:cNvPr id="910348" name="Line 12"/>
        <xdr:cNvSpPr>
          <a:spLocks noChangeShapeType="1"/>
        </xdr:cNvSpPr>
      </xdr:nvSpPr>
      <xdr:spPr bwMode="auto">
        <a:xfrm>
          <a:off x="411480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0</xdr:colOff>
      <xdr:row>45</xdr:row>
      <xdr:rowOff>0</xdr:rowOff>
    </xdr:to>
    <xdr:sp macro="" textlink="">
      <xdr:nvSpPr>
        <xdr:cNvPr id="910349" name="Line 13"/>
        <xdr:cNvSpPr>
          <a:spLocks noChangeShapeType="1"/>
        </xdr:cNvSpPr>
      </xdr:nvSpPr>
      <xdr:spPr bwMode="auto">
        <a:xfrm>
          <a:off x="713232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11</xdr:row>
      <xdr:rowOff>0</xdr:rowOff>
    </xdr:from>
    <xdr:to>
      <xdr:col>59</xdr:col>
      <xdr:colOff>0</xdr:colOff>
      <xdr:row>45</xdr:row>
      <xdr:rowOff>0</xdr:rowOff>
    </xdr:to>
    <xdr:sp macro="" textlink="">
      <xdr:nvSpPr>
        <xdr:cNvPr id="910350" name="Rectangle 14"/>
        <xdr:cNvSpPr>
          <a:spLocks noChangeArrowheads="1"/>
        </xdr:cNvSpPr>
      </xdr:nvSpPr>
      <xdr:spPr bwMode="auto">
        <a:xfrm>
          <a:off x="15681960" y="2766060"/>
          <a:ext cx="15019020" cy="864870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47</xdr:col>
      <xdr:colOff>0</xdr:colOff>
      <xdr:row>12</xdr:row>
      <xdr:rowOff>0</xdr:rowOff>
    </xdr:from>
    <xdr:to>
      <xdr:col>47</xdr:col>
      <xdr:colOff>0</xdr:colOff>
      <xdr:row>45</xdr:row>
      <xdr:rowOff>0</xdr:rowOff>
    </xdr:to>
    <xdr:sp macro="" textlink="">
      <xdr:nvSpPr>
        <xdr:cNvPr id="910351" name="Line 15"/>
        <xdr:cNvSpPr>
          <a:spLocks noChangeShapeType="1"/>
        </xdr:cNvSpPr>
      </xdr:nvSpPr>
      <xdr:spPr bwMode="auto">
        <a:xfrm>
          <a:off x="2491740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0</xdr:colOff>
      <xdr:row>11</xdr:row>
      <xdr:rowOff>0</xdr:rowOff>
    </xdr:from>
    <xdr:to>
      <xdr:col>43</xdr:col>
      <xdr:colOff>0</xdr:colOff>
      <xdr:row>45</xdr:row>
      <xdr:rowOff>0</xdr:rowOff>
    </xdr:to>
    <xdr:sp macro="" textlink="">
      <xdr:nvSpPr>
        <xdr:cNvPr id="910352" name="Line 16"/>
        <xdr:cNvSpPr>
          <a:spLocks noChangeShapeType="1"/>
        </xdr:cNvSpPr>
      </xdr:nvSpPr>
      <xdr:spPr bwMode="auto">
        <a:xfrm>
          <a:off x="22989540" y="2766060"/>
          <a:ext cx="0" cy="8648700"/>
        </a:xfrm>
        <a:prstGeom prst="line">
          <a:avLst/>
        </a:prstGeom>
        <a:noFill/>
        <a:ln w="508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51</xdr:col>
      <xdr:colOff>0</xdr:colOff>
      <xdr:row>12</xdr:row>
      <xdr:rowOff>0</xdr:rowOff>
    </xdr:from>
    <xdr:to>
      <xdr:col>51</xdr:col>
      <xdr:colOff>0</xdr:colOff>
      <xdr:row>45</xdr:row>
      <xdr:rowOff>0</xdr:rowOff>
    </xdr:to>
    <xdr:sp macro="" textlink="">
      <xdr:nvSpPr>
        <xdr:cNvPr id="910353" name="Line 17"/>
        <xdr:cNvSpPr>
          <a:spLocks noChangeShapeType="1"/>
        </xdr:cNvSpPr>
      </xdr:nvSpPr>
      <xdr:spPr bwMode="auto">
        <a:xfrm>
          <a:off x="2684526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0</xdr:colOff>
      <xdr:row>12</xdr:row>
      <xdr:rowOff>0</xdr:rowOff>
    </xdr:from>
    <xdr:to>
      <xdr:col>55</xdr:col>
      <xdr:colOff>0</xdr:colOff>
      <xdr:row>45</xdr:row>
      <xdr:rowOff>0</xdr:rowOff>
    </xdr:to>
    <xdr:sp macro="" textlink="">
      <xdr:nvSpPr>
        <xdr:cNvPr id="910354" name="Line 18"/>
        <xdr:cNvSpPr>
          <a:spLocks noChangeShapeType="1"/>
        </xdr:cNvSpPr>
      </xdr:nvSpPr>
      <xdr:spPr bwMode="auto">
        <a:xfrm>
          <a:off x="28773120" y="3017520"/>
          <a:ext cx="0" cy="839724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0</xdr:colOff>
      <xdr:row>11</xdr:row>
      <xdr:rowOff>0</xdr:rowOff>
    </xdr:from>
    <xdr:to>
      <xdr:col>41</xdr:col>
      <xdr:colOff>0</xdr:colOff>
      <xdr:row>45</xdr:row>
      <xdr:rowOff>0</xdr:rowOff>
    </xdr:to>
    <xdr:sp macro="" textlink="">
      <xdr:nvSpPr>
        <xdr:cNvPr id="910355" name="Line 19"/>
        <xdr:cNvSpPr>
          <a:spLocks noChangeShapeType="1"/>
        </xdr:cNvSpPr>
      </xdr:nvSpPr>
      <xdr:spPr bwMode="auto">
        <a:xfrm>
          <a:off x="2193798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0</xdr:colOff>
      <xdr:row>11</xdr:row>
      <xdr:rowOff>0</xdr:rowOff>
    </xdr:from>
    <xdr:to>
      <xdr:col>37</xdr:col>
      <xdr:colOff>0</xdr:colOff>
      <xdr:row>45</xdr:row>
      <xdr:rowOff>0</xdr:rowOff>
    </xdr:to>
    <xdr:sp macro="" textlink="">
      <xdr:nvSpPr>
        <xdr:cNvPr id="910356" name="Line 20"/>
        <xdr:cNvSpPr>
          <a:spLocks noChangeShapeType="1"/>
        </xdr:cNvSpPr>
      </xdr:nvSpPr>
      <xdr:spPr bwMode="auto">
        <a:xfrm>
          <a:off x="19888200" y="2766060"/>
          <a:ext cx="0" cy="8648700"/>
        </a:xfrm>
        <a:prstGeom prst="line">
          <a:avLst/>
        </a:prstGeom>
        <a:noFill/>
        <a:ln w="508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11</xdr:row>
      <xdr:rowOff>0</xdr:rowOff>
    </xdr:from>
    <xdr:to>
      <xdr:col>6</xdr:col>
      <xdr:colOff>0</xdr:colOff>
      <xdr:row>45</xdr:row>
      <xdr:rowOff>0</xdr:rowOff>
    </xdr:to>
    <xdr:sp macro="" textlink="">
      <xdr:nvSpPr>
        <xdr:cNvPr id="910357" name="Line 21"/>
        <xdr:cNvSpPr>
          <a:spLocks noChangeShapeType="1"/>
        </xdr:cNvSpPr>
      </xdr:nvSpPr>
      <xdr:spPr bwMode="auto">
        <a:xfrm>
          <a:off x="4709160" y="2766060"/>
          <a:ext cx="0" cy="86487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45</xdr:row>
      <xdr:rowOff>0</xdr:rowOff>
    </xdr:to>
    <xdr:sp macro="" textlink="">
      <xdr:nvSpPr>
        <xdr:cNvPr id="910358" name="Line 22"/>
        <xdr:cNvSpPr>
          <a:spLocks noChangeShapeType="1"/>
        </xdr:cNvSpPr>
      </xdr:nvSpPr>
      <xdr:spPr bwMode="auto">
        <a:xfrm>
          <a:off x="15681960" y="0"/>
          <a:ext cx="0" cy="11414760"/>
        </a:xfrm>
        <a:prstGeom prst="line">
          <a:avLst/>
        </a:prstGeom>
        <a:noFill/>
        <a:ln w="31750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PrintsWithSheet="0"/>
  </xdr:twoCellAnchor>
  <xdr:twoCellAnchor editAs="absolute">
    <xdr:from>
      <xdr:col>0</xdr:col>
      <xdr:colOff>419100</xdr:colOff>
      <xdr:row>0</xdr:row>
      <xdr:rowOff>0</xdr:rowOff>
    </xdr:from>
    <xdr:to>
      <xdr:col>5</xdr:col>
      <xdr:colOff>22860</xdr:colOff>
      <xdr:row>4</xdr:row>
      <xdr:rowOff>22860</xdr:rowOff>
    </xdr:to>
    <xdr:pic>
      <xdr:nvPicPr>
        <xdr:cNvPr id="910359" name="Picture 23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0"/>
          <a:ext cx="371856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51</xdr:col>
      <xdr:colOff>342900</xdr:colOff>
      <xdr:row>0</xdr:row>
      <xdr:rowOff>0</xdr:rowOff>
    </xdr:from>
    <xdr:to>
      <xdr:col>51</xdr:col>
      <xdr:colOff>342900</xdr:colOff>
      <xdr:row>5</xdr:row>
      <xdr:rowOff>0</xdr:rowOff>
    </xdr:to>
    <xdr:sp macro="" textlink="">
      <xdr:nvSpPr>
        <xdr:cNvPr id="910360" name="Line 24"/>
        <xdr:cNvSpPr>
          <a:spLocks noChangeShapeType="1"/>
        </xdr:cNvSpPr>
      </xdr:nvSpPr>
      <xdr:spPr bwMode="auto">
        <a:xfrm>
          <a:off x="27188160" y="0"/>
          <a:ext cx="0" cy="1424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27</xdr:col>
      <xdr:colOff>144780</xdr:colOff>
      <xdr:row>0</xdr:row>
      <xdr:rowOff>0</xdr:rowOff>
    </xdr:from>
    <xdr:to>
      <xdr:col>36</xdr:col>
      <xdr:colOff>182880</xdr:colOff>
      <xdr:row>4</xdr:row>
      <xdr:rowOff>22860</xdr:rowOff>
    </xdr:to>
    <xdr:pic>
      <xdr:nvPicPr>
        <xdr:cNvPr id="910361" name="Picture 25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740" y="0"/>
          <a:ext cx="371856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22860</xdr:colOff>
      <xdr:row>11</xdr:row>
      <xdr:rowOff>0</xdr:rowOff>
    </xdr:from>
    <xdr:to>
      <xdr:col>25</xdr:col>
      <xdr:colOff>22860</xdr:colOff>
      <xdr:row>46</xdr:row>
      <xdr:rowOff>0</xdr:rowOff>
    </xdr:to>
    <xdr:sp macro="" textlink="">
      <xdr:nvSpPr>
        <xdr:cNvPr id="910362" name="Line 26"/>
        <xdr:cNvSpPr>
          <a:spLocks noChangeShapeType="1"/>
        </xdr:cNvSpPr>
      </xdr:nvSpPr>
      <xdr:spPr bwMode="auto">
        <a:xfrm>
          <a:off x="13281660" y="2766060"/>
          <a:ext cx="0" cy="880872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426720</xdr:colOff>
      <xdr:row>0</xdr:row>
      <xdr:rowOff>0</xdr:rowOff>
    </xdr:from>
    <xdr:to>
      <xdr:col>21</xdr:col>
      <xdr:colOff>426720</xdr:colOff>
      <xdr:row>5</xdr:row>
      <xdr:rowOff>0</xdr:rowOff>
    </xdr:to>
    <xdr:sp macro="" textlink="">
      <xdr:nvSpPr>
        <xdr:cNvPr id="910363" name="Line 27"/>
        <xdr:cNvSpPr>
          <a:spLocks noChangeShapeType="1"/>
        </xdr:cNvSpPr>
      </xdr:nvSpPr>
      <xdr:spPr bwMode="auto">
        <a:xfrm>
          <a:off x="11490960" y="0"/>
          <a:ext cx="0" cy="1424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23</xdr:col>
      <xdr:colOff>502920</xdr:colOff>
      <xdr:row>6</xdr:row>
      <xdr:rowOff>83820</xdr:rowOff>
    </xdr:from>
    <xdr:ext cx="149134" cy="195943"/>
    <xdr:sp macro="" textlink="">
      <xdr:nvSpPr>
        <xdr:cNvPr id="910364" name="Text Box 28"/>
        <xdr:cNvSpPr txBox="1">
          <a:spLocks noChangeArrowheads="1"/>
        </xdr:cNvSpPr>
      </xdr:nvSpPr>
      <xdr:spPr bwMode="auto">
        <a:xfrm>
          <a:off x="12573000" y="1783080"/>
          <a:ext cx="1447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oneCellAnchor>
    <xdr:from>
      <xdr:col>53</xdr:col>
      <xdr:colOff>426720</xdr:colOff>
      <xdr:row>6</xdr:row>
      <xdr:rowOff>83820</xdr:rowOff>
    </xdr:from>
    <xdr:ext cx="149135" cy="195943"/>
    <xdr:sp macro="" textlink="">
      <xdr:nvSpPr>
        <xdr:cNvPr id="910365" name="Text Box 29"/>
        <xdr:cNvSpPr txBox="1">
          <a:spLocks noChangeArrowheads="1"/>
        </xdr:cNvSpPr>
      </xdr:nvSpPr>
      <xdr:spPr bwMode="auto">
        <a:xfrm>
          <a:off x="28163520" y="1783080"/>
          <a:ext cx="1447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27</xdr:col>
      <xdr:colOff>0</xdr:colOff>
      <xdr:row>40</xdr:row>
      <xdr:rowOff>0</xdr:rowOff>
    </xdr:to>
    <xdr:sp macro="" textlink="">
      <xdr:nvSpPr>
        <xdr:cNvPr id="911361" name="Rectangle 1"/>
        <xdr:cNvSpPr>
          <a:spLocks noChangeArrowheads="1"/>
        </xdr:cNvSpPr>
      </xdr:nvSpPr>
      <xdr:spPr bwMode="auto">
        <a:xfrm>
          <a:off x="0" y="5935980"/>
          <a:ext cx="14676120" cy="4678680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24</xdr:col>
      <xdr:colOff>502920</xdr:colOff>
      <xdr:row>6</xdr:row>
      <xdr:rowOff>106680</xdr:rowOff>
    </xdr:from>
    <xdr:ext cx="149135" cy="195943"/>
    <xdr:sp macro="" textlink="">
      <xdr:nvSpPr>
        <xdr:cNvPr id="911362" name="Text Box 2"/>
        <xdr:cNvSpPr txBox="1">
          <a:spLocks noChangeArrowheads="1"/>
        </xdr:cNvSpPr>
      </xdr:nvSpPr>
      <xdr:spPr bwMode="auto">
        <a:xfrm>
          <a:off x="12321540" y="1805940"/>
          <a:ext cx="14478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ctr" upright="1">
          <a:spAutoFit/>
        </a:bodyPr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of</a:t>
          </a:r>
        </a:p>
      </xdr:txBody>
    </xdr:sp>
    <xdr:clientData/>
  </xdr:oneCellAnchor>
  <xdr:twoCellAnchor>
    <xdr:from>
      <xdr:col>5</xdr:col>
      <xdr:colOff>0</xdr:colOff>
      <xdr:row>20</xdr:row>
      <xdr:rowOff>0</xdr:rowOff>
    </xdr:from>
    <xdr:to>
      <xdr:col>5</xdr:col>
      <xdr:colOff>0</xdr:colOff>
      <xdr:row>40</xdr:row>
      <xdr:rowOff>0</xdr:rowOff>
    </xdr:to>
    <xdr:sp macro="" textlink="">
      <xdr:nvSpPr>
        <xdr:cNvPr id="911363" name="Line 3"/>
        <xdr:cNvSpPr>
          <a:spLocks noChangeShapeType="1"/>
        </xdr:cNvSpPr>
      </xdr:nvSpPr>
      <xdr:spPr bwMode="auto">
        <a:xfrm>
          <a:off x="3680460" y="5935980"/>
          <a:ext cx="0" cy="467868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20</xdr:row>
      <xdr:rowOff>7620</xdr:rowOff>
    </xdr:from>
    <xdr:to>
      <xdr:col>11</xdr:col>
      <xdr:colOff>0</xdr:colOff>
      <xdr:row>40</xdr:row>
      <xdr:rowOff>7620</xdr:rowOff>
    </xdr:to>
    <xdr:sp macro="" textlink="">
      <xdr:nvSpPr>
        <xdr:cNvPr id="911364" name="Line 4"/>
        <xdr:cNvSpPr>
          <a:spLocks noChangeShapeType="1"/>
        </xdr:cNvSpPr>
      </xdr:nvSpPr>
      <xdr:spPr bwMode="auto">
        <a:xfrm>
          <a:off x="6103620" y="5943600"/>
          <a:ext cx="0" cy="467868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20</xdr:row>
      <xdr:rowOff>0</xdr:rowOff>
    </xdr:from>
    <xdr:to>
      <xdr:col>13</xdr:col>
      <xdr:colOff>0</xdr:colOff>
      <xdr:row>40</xdr:row>
      <xdr:rowOff>0</xdr:rowOff>
    </xdr:to>
    <xdr:sp macro="" textlink="">
      <xdr:nvSpPr>
        <xdr:cNvPr id="911365" name="Line 5"/>
        <xdr:cNvSpPr>
          <a:spLocks noChangeShapeType="1"/>
        </xdr:cNvSpPr>
      </xdr:nvSpPr>
      <xdr:spPr bwMode="auto">
        <a:xfrm>
          <a:off x="7109460" y="5935980"/>
          <a:ext cx="0" cy="467868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19</xdr:col>
      <xdr:colOff>0</xdr:colOff>
      <xdr:row>40</xdr:row>
      <xdr:rowOff>0</xdr:rowOff>
    </xdr:to>
    <xdr:sp macro="" textlink="">
      <xdr:nvSpPr>
        <xdr:cNvPr id="911366" name="Line 6"/>
        <xdr:cNvSpPr>
          <a:spLocks noChangeShapeType="1"/>
        </xdr:cNvSpPr>
      </xdr:nvSpPr>
      <xdr:spPr bwMode="auto">
        <a:xfrm>
          <a:off x="9669780" y="5935980"/>
          <a:ext cx="0" cy="467868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20</xdr:row>
      <xdr:rowOff>0</xdr:rowOff>
    </xdr:from>
    <xdr:to>
      <xdr:col>26</xdr:col>
      <xdr:colOff>0</xdr:colOff>
      <xdr:row>40</xdr:row>
      <xdr:rowOff>0</xdr:rowOff>
    </xdr:to>
    <xdr:sp macro="" textlink="">
      <xdr:nvSpPr>
        <xdr:cNvPr id="911367" name="Line 7"/>
        <xdr:cNvSpPr>
          <a:spLocks noChangeShapeType="1"/>
        </xdr:cNvSpPr>
      </xdr:nvSpPr>
      <xdr:spPr bwMode="auto">
        <a:xfrm>
          <a:off x="13007340" y="5935980"/>
          <a:ext cx="0" cy="467868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426720</xdr:colOff>
      <xdr:row>0</xdr:row>
      <xdr:rowOff>0</xdr:rowOff>
    </xdr:from>
    <xdr:to>
      <xdr:col>6</xdr:col>
      <xdr:colOff>144780</xdr:colOff>
      <xdr:row>4</xdr:row>
      <xdr:rowOff>22860</xdr:rowOff>
    </xdr:to>
    <xdr:pic>
      <xdr:nvPicPr>
        <xdr:cNvPr id="911368" name="Picture 8" descr="newmill_black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0"/>
          <a:ext cx="371856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</xdr:colOff>
      <xdr:row>11</xdr:row>
      <xdr:rowOff>0</xdr:rowOff>
    </xdr:from>
    <xdr:to>
      <xdr:col>25</xdr:col>
      <xdr:colOff>266700</xdr:colOff>
      <xdr:row>19</xdr:row>
      <xdr:rowOff>403860</xdr:rowOff>
    </xdr:to>
    <xdr:pic>
      <xdr:nvPicPr>
        <xdr:cNvPr id="911369" name="Picture 9" descr="Joist BO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102" b="30508"/>
        <a:stretch>
          <a:fillRect/>
        </a:stretch>
      </xdr:blipFill>
      <xdr:spPr bwMode="auto">
        <a:xfrm>
          <a:off x="22860" y="2766060"/>
          <a:ext cx="12656820" cy="304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5</xdr:row>
      <xdr:rowOff>0</xdr:rowOff>
    </xdr:to>
    <xdr:sp macro="" textlink="">
      <xdr:nvSpPr>
        <xdr:cNvPr id="911370" name="Line 10"/>
        <xdr:cNvSpPr>
          <a:spLocks noChangeShapeType="1"/>
        </xdr:cNvSpPr>
      </xdr:nvSpPr>
      <xdr:spPr bwMode="auto">
        <a:xfrm>
          <a:off x="10812780" y="0"/>
          <a:ext cx="0" cy="1424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22860</xdr:colOff>
      <xdr:row>20</xdr:row>
      <xdr:rowOff>0</xdr:rowOff>
    </xdr:from>
    <xdr:to>
      <xdr:col>24</xdr:col>
      <xdr:colOff>22860</xdr:colOff>
      <xdr:row>40</xdr:row>
      <xdr:rowOff>0</xdr:rowOff>
    </xdr:to>
    <xdr:sp macro="" textlink="">
      <xdr:nvSpPr>
        <xdr:cNvPr id="911371" name="Line 11"/>
        <xdr:cNvSpPr>
          <a:spLocks noChangeShapeType="1"/>
        </xdr:cNvSpPr>
      </xdr:nvSpPr>
      <xdr:spPr bwMode="auto">
        <a:xfrm>
          <a:off x="11841480" y="5935980"/>
          <a:ext cx="0" cy="467868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15</xdr:row>
      <xdr:rowOff>0</xdr:rowOff>
    </xdr:from>
    <xdr:to>
      <xdr:col>26</xdr:col>
      <xdr:colOff>647700</xdr:colOff>
      <xdr:row>15</xdr:row>
      <xdr:rowOff>0</xdr:rowOff>
    </xdr:to>
    <xdr:sp macro="" textlink="">
      <xdr:nvSpPr>
        <xdr:cNvPr id="911374" name="Line 14"/>
        <xdr:cNvSpPr>
          <a:spLocks noChangeShapeType="1"/>
        </xdr:cNvSpPr>
      </xdr:nvSpPr>
      <xdr:spPr bwMode="auto">
        <a:xfrm>
          <a:off x="13007340" y="448818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7620</xdr:colOff>
      <xdr:row>16</xdr:row>
      <xdr:rowOff>0</xdr:rowOff>
    </xdr:from>
    <xdr:to>
      <xdr:col>26</xdr:col>
      <xdr:colOff>655320</xdr:colOff>
      <xdr:row>16</xdr:row>
      <xdr:rowOff>0</xdr:rowOff>
    </xdr:to>
    <xdr:sp macro="" textlink="">
      <xdr:nvSpPr>
        <xdr:cNvPr id="911375" name="Line 15"/>
        <xdr:cNvSpPr>
          <a:spLocks noChangeShapeType="1"/>
        </xdr:cNvSpPr>
      </xdr:nvSpPr>
      <xdr:spPr bwMode="auto">
        <a:xfrm>
          <a:off x="13014960" y="471678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7620</xdr:colOff>
      <xdr:row>17</xdr:row>
      <xdr:rowOff>0</xdr:rowOff>
    </xdr:from>
    <xdr:to>
      <xdr:col>26</xdr:col>
      <xdr:colOff>655320</xdr:colOff>
      <xdr:row>17</xdr:row>
      <xdr:rowOff>0</xdr:rowOff>
    </xdr:to>
    <xdr:sp macro="" textlink="">
      <xdr:nvSpPr>
        <xdr:cNvPr id="911376" name="Line 16"/>
        <xdr:cNvSpPr>
          <a:spLocks noChangeShapeType="1"/>
        </xdr:cNvSpPr>
      </xdr:nvSpPr>
      <xdr:spPr bwMode="auto">
        <a:xfrm>
          <a:off x="13014960" y="494538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7620</xdr:colOff>
      <xdr:row>18</xdr:row>
      <xdr:rowOff>0</xdr:rowOff>
    </xdr:from>
    <xdr:to>
      <xdr:col>26</xdr:col>
      <xdr:colOff>655320</xdr:colOff>
      <xdr:row>18</xdr:row>
      <xdr:rowOff>0</xdr:rowOff>
    </xdr:to>
    <xdr:sp macro="" textlink="">
      <xdr:nvSpPr>
        <xdr:cNvPr id="911377" name="Line 17"/>
        <xdr:cNvSpPr>
          <a:spLocks noChangeShapeType="1"/>
        </xdr:cNvSpPr>
      </xdr:nvSpPr>
      <xdr:spPr bwMode="auto">
        <a:xfrm>
          <a:off x="13014960" y="517398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7620</xdr:colOff>
      <xdr:row>19</xdr:row>
      <xdr:rowOff>0</xdr:rowOff>
    </xdr:from>
    <xdr:to>
      <xdr:col>26</xdr:col>
      <xdr:colOff>655320</xdr:colOff>
      <xdr:row>19</xdr:row>
      <xdr:rowOff>0</xdr:rowOff>
    </xdr:to>
    <xdr:sp macro="" textlink="">
      <xdr:nvSpPr>
        <xdr:cNvPr id="911378" name="Line 18"/>
        <xdr:cNvSpPr>
          <a:spLocks noChangeShapeType="1"/>
        </xdr:cNvSpPr>
      </xdr:nvSpPr>
      <xdr:spPr bwMode="auto">
        <a:xfrm>
          <a:off x="13014960" y="540258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12</xdr:row>
      <xdr:rowOff>0</xdr:rowOff>
    </xdr:from>
    <xdr:to>
      <xdr:col>26</xdr:col>
      <xdr:colOff>647700</xdr:colOff>
      <xdr:row>12</xdr:row>
      <xdr:rowOff>0</xdr:rowOff>
    </xdr:to>
    <xdr:sp macro="" textlink="">
      <xdr:nvSpPr>
        <xdr:cNvPr id="911379" name="Line 19"/>
        <xdr:cNvSpPr>
          <a:spLocks noChangeShapeType="1"/>
        </xdr:cNvSpPr>
      </xdr:nvSpPr>
      <xdr:spPr bwMode="auto">
        <a:xfrm>
          <a:off x="13007340" y="299466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trlProp" Target="../ctrlProps/ctrlProp2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5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2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5" Type="http://schemas.openxmlformats.org/officeDocument/2006/relationships/ctrlProp" Target="../ctrlProps/ctrlProp4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19.emf"/><Relationship Id="rId14" Type="http://schemas.openxmlformats.org/officeDocument/2006/relationships/ctrlProp" Target="../ctrlProps/ctrlProp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274"/>
  <sheetViews>
    <sheetView topLeftCell="A235" workbookViewId="0"/>
  </sheetViews>
  <sheetFormatPr defaultColWidth="9.109375" defaultRowHeight="13.2" x14ac:dyDescent="0.25"/>
  <cols>
    <col min="1" max="1" width="9.5546875" style="178" bestFit="1" customWidth="1"/>
    <col min="2" max="16384" width="9.109375" style="178"/>
  </cols>
  <sheetData>
    <row r="1" spans="1:1" x14ac:dyDescent="0.25">
      <c r="A1" s="178" t="s">
        <v>93</v>
      </c>
    </row>
    <row r="2" spans="1:1" x14ac:dyDescent="0.25">
      <c r="A2" s="179" t="s">
        <v>416</v>
      </c>
    </row>
    <row r="3" spans="1:1" x14ac:dyDescent="0.25">
      <c r="A3" s="179" t="s">
        <v>417</v>
      </c>
    </row>
    <row r="4" spans="1:1" x14ac:dyDescent="0.25">
      <c r="A4" s="179" t="s">
        <v>418</v>
      </c>
    </row>
    <row r="5" spans="1:1" x14ac:dyDescent="0.25">
      <c r="A5" s="179" t="s">
        <v>419</v>
      </c>
    </row>
    <row r="6" spans="1:1" x14ac:dyDescent="0.25">
      <c r="A6" s="179" t="s">
        <v>420</v>
      </c>
    </row>
    <row r="7" spans="1:1" x14ac:dyDescent="0.25">
      <c r="A7" s="179" t="s">
        <v>421</v>
      </c>
    </row>
    <row r="8" spans="1:1" x14ac:dyDescent="0.25">
      <c r="A8" s="179" t="s">
        <v>422</v>
      </c>
    </row>
    <row r="9" spans="1:1" x14ac:dyDescent="0.25">
      <c r="A9" s="179" t="s">
        <v>423</v>
      </c>
    </row>
    <row r="10" spans="1:1" x14ac:dyDescent="0.25">
      <c r="A10" s="179" t="s">
        <v>424</v>
      </c>
    </row>
    <row r="11" spans="1:1" x14ac:dyDescent="0.25">
      <c r="A11" s="179" t="s">
        <v>425</v>
      </c>
    </row>
    <row r="12" spans="1:1" x14ac:dyDescent="0.25">
      <c r="A12" s="179" t="s">
        <v>426</v>
      </c>
    </row>
    <row r="13" spans="1:1" x14ac:dyDescent="0.25">
      <c r="A13" s="179" t="s">
        <v>427</v>
      </c>
    </row>
    <row r="14" spans="1:1" x14ac:dyDescent="0.25">
      <c r="A14" s="179" t="s">
        <v>428</v>
      </c>
    </row>
    <row r="15" spans="1:1" x14ac:dyDescent="0.25">
      <c r="A15" s="179" t="s">
        <v>429</v>
      </c>
    </row>
    <row r="16" spans="1:1" x14ac:dyDescent="0.25">
      <c r="A16" s="179" t="s">
        <v>430</v>
      </c>
    </row>
    <row r="17" spans="1:1" x14ac:dyDescent="0.25">
      <c r="A17" s="179" t="s">
        <v>431</v>
      </c>
    </row>
    <row r="18" spans="1:1" x14ac:dyDescent="0.25">
      <c r="A18" s="179" t="s">
        <v>432</v>
      </c>
    </row>
    <row r="19" spans="1:1" x14ac:dyDescent="0.25">
      <c r="A19" s="179" t="s">
        <v>433</v>
      </c>
    </row>
    <row r="20" spans="1:1" x14ac:dyDescent="0.25">
      <c r="A20" s="179" t="s">
        <v>434</v>
      </c>
    </row>
    <row r="21" spans="1:1" x14ac:dyDescent="0.25">
      <c r="A21" s="179" t="s">
        <v>435</v>
      </c>
    </row>
    <row r="22" spans="1:1" x14ac:dyDescent="0.25">
      <c r="A22" s="179" t="s">
        <v>436</v>
      </c>
    </row>
    <row r="23" spans="1:1" x14ac:dyDescent="0.25">
      <c r="A23" s="179" t="s">
        <v>437</v>
      </c>
    </row>
    <row r="24" spans="1:1" x14ac:dyDescent="0.25">
      <c r="A24" s="179" t="s">
        <v>438</v>
      </c>
    </row>
    <row r="25" spans="1:1" x14ac:dyDescent="0.25">
      <c r="A25" s="179" t="s">
        <v>439</v>
      </c>
    </row>
    <row r="26" spans="1:1" x14ac:dyDescent="0.25">
      <c r="A26" s="179" t="s">
        <v>440</v>
      </c>
    </row>
    <row r="27" spans="1:1" x14ac:dyDescent="0.25">
      <c r="A27" s="179" t="s">
        <v>441</v>
      </c>
    </row>
    <row r="28" spans="1:1" x14ac:dyDescent="0.25">
      <c r="A28" s="179" t="s">
        <v>442</v>
      </c>
    </row>
    <row r="29" spans="1:1" x14ac:dyDescent="0.25">
      <c r="A29" s="179" t="s">
        <v>443</v>
      </c>
    </row>
    <row r="30" spans="1:1" x14ac:dyDescent="0.25">
      <c r="A30" s="179" t="s">
        <v>444</v>
      </c>
    </row>
    <row r="31" spans="1:1" x14ac:dyDescent="0.25">
      <c r="A31" s="179" t="s">
        <v>445</v>
      </c>
    </row>
    <row r="32" spans="1:1" x14ac:dyDescent="0.25">
      <c r="A32" s="179" t="s">
        <v>446</v>
      </c>
    </row>
    <row r="33" spans="1:1" x14ac:dyDescent="0.25">
      <c r="A33" s="179" t="s">
        <v>447</v>
      </c>
    </row>
    <row r="34" spans="1:1" x14ac:dyDescent="0.25">
      <c r="A34" s="179" t="s">
        <v>448</v>
      </c>
    </row>
    <row r="35" spans="1:1" x14ac:dyDescent="0.25">
      <c r="A35" s="179" t="s">
        <v>449</v>
      </c>
    </row>
    <row r="36" spans="1:1" x14ac:dyDescent="0.25">
      <c r="A36" s="179" t="s">
        <v>450</v>
      </c>
    </row>
    <row r="37" spans="1:1" x14ac:dyDescent="0.25">
      <c r="A37" s="179" t="s">
        <v>451</v>
      </c>
    </row>
    <row r="38" spans="1:1" x14ac:dyDescent="0.25">
      <c r="A38" s="179" t="s">
        <v>452</v>
      </c>
    </row>
    <row r="39" spans="1:1" x14ac:dyDescent="0.25">
      <c r="A39" s="179" t="s">
        <v>453</v>
      </c>
    </row>
    <row r="40" spans="1:1" x14ac:dyDescent="0.25">
      <c r="A40" s="179" t="s">
        <v>454</v>
      </c>
    </row>
    <row r="41" spans="1:1" x14ac:dyDescent="0.25">
      <c r="A41" s="179" t="s">
        <v>455</v>
      </c>
    </row>
    <row r="42" spans="1:1" x14ac:dyDescent="0.25">
      <c r="A42" s="178" t="s">
        <v>222</v>
      </c>
    </row>
    <row r="43" spans="1:1" x14ac:dyDescent="0.25">
      <c r="A43" s="178" t="s">
        <v>223</v>
      </c>
    </row>
    <row r="44" spans="1:1" x14ac:dyDescent="0.25">
      <c r="A44" s="178" t="s">
        <v>224</v>
      </c>
    </row>
    <row r="45" spans="1:1" x14ac:dyDescent="0.25">
      <c r="A45" s="178" t="s">
        <v>225</v>
      </c>
    </row>
    <row r="46" spans="1:1" x14ac:dyDescent="0.25">
      <c r="A46" s="178" t="s">
        <v>226</v>
      </c>
    </row>
    <row r="47" spans="1:1" x14ac:dyDescent="0.25">
      <c r="A47" s="178" t="s">
        <v>227</v>
      </c>
    </row>
    <row r="48" spans="1:1" x14ac:dyDescent="0.25">
      <c r="A48" s="178" t="s">
        <v>228</v>
      </c>
    </row>
    <row r="49" spans="1:1" x14ac:dyDescent="0.25">
      <c r="A49" s="178" t="s">
        <v>229</v>
      </c>
    </row>
    <row r="50" spans="1:1" x14ac:dyDescent="0.25">
      <c r="A50" s="178" t="s">
        <v>230</v>
      </c>
    </row>
    <row r="51" spans="1:1" x14ac:dyDescent="0.25">
      <c r="A51" s="178" t="s">
        <v>231</v>
      </c>
    </row>
    <row r="52" spans="1:1" x14ac:dyDescent="0.25">
      <c r="A52" s="178" t="s">
        <v>232</v>
      </c>
    </row>
    <row r="53" spans="1:1" x14ac:dyDescent="0.25">
      <c r="A53" s="178" t="s">
        <v>233</v>
      </c>
    </row>
    <row r="54" spans="1:1" x14ac:dyDescent="0.25">
      <c r="A54" s="178" t="s">
        <v>234</v>
      </c>
    </row>
    <row r="55" spans="1:1" x14ac:dyDescent="0.25">
      <c r="A55" s="178" t="s">
        <v>235</v>
      </c>
    </row>
    <row r="56" spans="1:1" x14ac:dyDescent="0.25">
      <c r="A56" s="178" t="s">
        <v>214</v>
      </c>
    </row>
    <row r="57" spans="1:1" x14ac:dyDescent="0.25">
      <c r="A57" s="178" t="s">
        <v>236</v>
      </c>
    </row>
    <row r="58" spans="1:1" x14ac:dyDescent="0.25">
      <c r="A58" s="178" t="s">
        <v>237</v>
      </c>
    </row>
    <row r="59" spans="1:1" x14ac:dyDescent="0.25">
      <c r="A59" s="178" t="s">
        <v>238</v>
      </c>
    </row>
    <row r="60" spans="1:1" x14ac:dyDescent="0.25">
      <c r="A60" s="178" t="s">
        <v>239</v>
      </c>
    </row>
    <row r="61" spans="1:1" x14ac:dyDescent="0.25">
      <c r="A61" s="178" t="s">
        <v>240</v>
      </c>
    </row>
    <row r="62" spans="1:1" x14ac:dyDescent="0.25">
      <c r="A62" s="178" t="s">
        <v>241</v>
      </c>
    </row>
    <row r="63" spans="1:1" x14ac:dyDescent="0.25">
      <c r="A63" s="178" t="s">
        <v>242</v>
      </c>
    </row>
    <row r="64" spans="1:1" x14ac:dyDescent="0.25">
      <c r="A64" s="178" t="s">
        <v>243</v>
      </c>
    </row>
    <row r="65" spans="1:1" x14ac:dyDescent="0.25">
      <c r="A65" s="178" t="s">
        <v>244</v>
      </c>
    </row>
    <row r="66" spans="1:1" x14ac:dyDescent="0.25">
      <c r="A66" s="178" t="s">
        <v>245</v>
      </c>
    </row>
    <row r="67" spans="1:1" x14ac:dyDescent="0.25">
      <c r="A67" s="178" t="s">
        <v>246</v>
      </c>
    </row>
    <row r="68" spans="1:1" x14ac:dyDescent="0.25">
      <c r="A68" s="178" t="s">
        <v>247</v>
      </c>
    </row>
    <row r="69" spans="1:1" x14ac:dyDescent="0.25">
      <c r="A69" s="178" t="s">
        <v>248</v>
      </c>
    </row>
    <row r="70" spans="1:1" x14ac:dyDescent="0.25">
      <c r="A70" s="178" t="s">
        <v>249</v>
      </c>
    </row>
    <row r="71" spans="1:1" x14ac:dyDescent="0.25">
      <c r="A71" s="178" t="s">
        <v>250</v>
      </c>
    </row>
    <row r="72" spans="1:1" x14ac:dyDescent="0.25">
      <c r="A72" s="178" t="s">
        <v>251</v>
      </c>
    </row>
    <row r="73" spans="1:1" x14ac:dyDescent="0.25">
      <c r="A73" s="178" t="s">
        <v>252</v>
      </c>
    </row>
    <row r="74" spans="1:1" x14ac:dyDescent="0.25">
      <c r="A74" s="178" t="s">
        <v>253</v>
      </c>
    </row>
    <row r="75" spans="1:1" x14ac:dyDescent="0.25">
      <c r="A75" s="178" t="s">
        <v>254</v>
      </c>
    </row>
    <row r="76" spans="1:1" x14ac:dyDescent="0.25">
      <c r="A76" s="178" t="s">
        <v>255</v>
      </c>
    </row>
    <row r="77" spans="1:1" x14ac:dyDescent="0.25">
      <c r="A77" s="178" t="s">
        <v>256</v>
      </c>
    </row>
    <row r="78" spans="1:1" x14ac:dyDescent="0.25">
      <c r="A78" s="178" t="s">
        <v>257</v>
      </c>
    </row>
    <row r="79" spans="1:1" x14ac:dyDescent="0.25">
      <c r="A79" s="178" t="s">
        <v>258</v>
      </c>
    </row>
    <row r="80" spans="1:1" x14ac:dyDescent="0.25">
      <c r="A80" s="178" t="s">
        <v>259</v>
      </c>
    </row>
    <row r="81" spans="1:1" x14ac:dyDescent="0.25">
      <c r="A81" s="178" t="s">
        <v>260</v>
      </c>
    </row>
    <row r="82" spans="1:1" x14ac:dyDescent="0.25">
      <c r="A82" s="178" t="s">
        <v>261</v>
      </c>
    </row>
    <row r="83" spans="1:1" x14ac:dyDescent="0.25">
      <c r="A83" s="178" t="s">
        <v>262</v>
      </c>
    </row>
    <row r="84" spans="1:1" x14ac:dyDescent="0.25">
      <c r="A84" s="178" t="s">
        <v>263</v>
      </c>
    </row>
    <row r="85" spans="1:1" x14ac:dyDescent="0.25">
      <c r="A85" s="178" t="s">
        <v>264</v>
      </c>
    </row>
    <row r="86" spans="1:1" x14ac:dyDescent="0.25">
      <c r="A86" s="178" t="s">
        <v>265</v>
      </c>
    </row>
    <row r="87" spans="1:1" x14ac:dyDescent="0.25">
      <c r="A87" s="178" t="s">
        <v>266</v>
      </c>
    </row>
    <row r="88" spans="1:1" x14ac:dyDescent="0.25">
      <c r="A88" s="178" t="s">
        <v>267</v>
      </c>
    </row>
    <row r="89" spans="1:1" x14ac:dyDescent="0.25">
      <c r="A89" s="178" t="s">
        <v>268</v>
      </c>
    </row>
    <row r="90" spans="1:1" x14ac:dyDescent="0.25">
      <c r="A90" s="178" t="s">
        <v>269</v>
      </c>
    </row>
    <row r="91" spans="1:1" x14ac:dyDescent="0.25">
      <c r="A91" s="178" t="s">
        <v>270</v>
      </c>
    </row>
    <row r="92" spans="1:1" x14ac:dyDescent="0.25">
      <c r="A92" s="178" t="s">
        <v>271</v>
      </c>
    </row>
    <row r="93" spans="1:1" x14ac:dyDescent="0.25">
      <c r="A93" s="178" t="s">
        <v>272</v>
      </c>
    </row>
    <row r="94" spans="1:1" x14ac:dyDescent="0.25">
      <c r="A94" s="178" t="s">
        <v>273</v>
      </c>
    </row>
    <row r="95" spans="1:1" x14ac:dyDescent="0.25">
      <c r="A95" s="178" t="s">
        <v>274</v>
      </c>
    </row>
    <row r="96" spans="1:1" x14ac:dyDescent="0.25">
      <c r="A96" s="178" t="s">
        <v>275</v>
      </c>
    </row>
    <row r="97" spans="1:1" x14ac:dyDescent="0.25">
      <c r="A97" s="178" t="s">
        <v>276</v>
      </c>
    </row>
    <row r="98" spans="1:1" x14ac:dyDescent="0.25">
      <c r="A98" s="178" t="s">
        <v>277</v>
      </c>
    </row>
    <row r="99" spans="1:1" x14ac:dyDescent="0.25">
      <c r="A99" s="178" t="s">
        <v>278</v>
      </c>
    </row>
    <row r="100" spans="1:1" x14ac:dyDescent="0.25">
      <c r="A100" s="178" t="s">
        <v>279</v>
      </c>
    </row>
    <row r="101" spans="1:1" x14ac:dyDescent="0.25">
      <c r="A101" s="178" t="s">
        <v>280</v>
      </c>
    </row>
    <row r="102" spans="1:1" x14ac:dyDescent="0.25">
      <c r="A102" s="178" t="s">
        <v>281</v>
      </c>
    </row>
    <row r="103" spans="1:1" x14ac:dyDescent="0.25">
      <c r="A103" s="178" t="s">
        <v>282</v>
      </c>
    </row>
    <row r="104" spans="1:1" x14ac:dyDescent="0.25">
      <c r="A104" s="178" t="s">
        <v>283</v>
      </c>
    </row>
    <row r="105" spans="1:1" x14ac:dyDescent="0.25">
      <c r="A105" s="178" t="s">
        <v>284</v>
      </c>
    </row>
    <row r="106" spans="1:1" x14ac:dyDescent="0.25">
      <c r="A106" s="178" t="s">
        <v>285</v>
      </c>
    </row>
    <row r="107" spans="1:1" x14ac:dyDescent="0.25">
      <c r="A107" s="178" t="s">
        <v>286</v>
      </c>
    </row>
    <row r="108" spans="1:1" x14ac:dyDescent="0.25">
      <c r="A108" s="178" t="s">
        <v>287</v>
      </c>
    </row>
    <row r="109" spans="1:1" x14ac:dyDescent="0.25">
      <c r="A109" s="178" t="s">
        <v>288</v>
      </c>
    </row>
    <row r="110" spans="1:1" x14ac:dyDescent="0.25">
      <c r="A110" s="178" t="s">
        <v>189</v>
      </c>
    </row>
    <row r="111" spans="1:1" x14ac:dyDescent="0.25">
      <c r="A111" s="178" t="s">
        <v>289</v>
      </c>
    </row>
    <row r="112" spans="1:1" x14ac:dyDescent="0.25">
      <c r="A112" s="178" t="s">
        <v>290</v>
      </c>
    </row>
    <row r="113" spans="1:1" x14ac:dyDescent="0.25">
      <c r="A113" s="178" t="s">
        <v>291</v>
      </c>
    </row>
    <row r="114" spans="1:1" x14ac:dyDescent="0.25">
      <c r="A114" s="178" t="s">
        <v>292</v>
      </c>
    </row>
    <row r="115" spans="1:1" x14ac:dyDescent="0.25">
      <c r="A115" s="178" t="s">
        <v>293</v>
      </c>
    </row>
    <row r="116" spans="1:1" x14ac:dyDescent="0.25">
      <c r="A116" s="178" t="s">
        <v>294</v>
      </c>
    </row>
    <row r="117" spans="1:1" x14ac:dyDescent="0.25">
      <c r="A117" s="178" t="s">
        <v>295</v>
      </c>
    </row>
    <row r="118" spans="1:1" x14ac:dyDescent="0.25">
      <c r="A118" s="178" t="s">
        <v>296</v>
      </c>
    </row>
    <row r="119" spans="1:1" x14ac:dyDescent="0.25">
      <c r="A119" s="178" t="s">
        <v>297</v>
      </c>
    </row>
    <row r="120" spans="1:1" x14ac:dyDescent="0.25">
      <c r="A120" s="178" t="s">
        <v>298</v>
      </c>
    </row>
    <row r="121" spans="1:1" x14ac:dyDescent="0.25">
      <c r="A121" s="178" t="s">
        <v>299</v>
      </c>
    </row>
    <row r="122" spans="1:1" x14ac:dyDescent="0.25">
      <c r="A122" s="178" t="s">
        <v>300</v>
      </c>
    </row>
    <row r="123" spans="1:1" x14ac:dyDescent="0.25">
      <c r="A123" s="178" t="s">
        <v>301</v>
      </c>
    </row>
    <row r="124" spans="1:1" x14ac:dyDescent="0.25">
      <c r="A124" s="178" t="s">
        <v>302</v>
      </c>
    </row>
    <row r="125" spans="1:1" x14ac:dyDescent="0.25">
      <c r="A125" s="178" t="s">
        <v>303</v>
      </c>
    </row>
    <row r="126" spans="1:1" x14ac:dyDescent="0.25">
      <c r="A126" s="178" t="s">
        <v>304</v>
      </c>
    </row>
    <row r="127" spans="1:1" x14ac:dyDescent="0.25">
      <c r="A127" s="178" t="s">
        <v>305</v>
      </c>
    </row>
    <row r="128" spans="1:1" x14ac:dyDescent="0.25">
      <c r="A128" s="178" t="s">
        <v>306</v>
      </c>
    </row>
    <row r="129" spans="1:1" x14ac:dyDescent="0.25">
      <c r="A129" s="178" t="s">
        <v>307</v>
      </c>
    </row>
    <row r="130" spans="1:1" x14ac:dyDescent="0.25">
      <c r="A130" s="178" t="s">
        <v>308</v>
      </c>
    </row>
    <row r="131" spans="1:1" x14ac:dyDescent="0.25">
      <c r="A131" s="178" t="s">
        <v>309</v>
      </c>
    </row>
    <row r="132" spans="1:1" x14ac:dyDescent="0.25">
      <c r="A132" s="178" t="s">
        <v>310</v>
      </c>
    </row>
    <row r="133" spans="1:1" x14ac:dyDescent="0.25">
      <c r="A133" s="178" t="s">
        <v>311</v>
      </c>
    </row>
    <row r="134" spans="1:1" x14ac:dyDescent="0.25">
      <c r="A134" s="178" t="s">
        <v>312</v>
      </c>
    </row>
    <row r="135" spans="1:1" x14ac:dyDescent="0.25">
      <c r="A135" s="178" t="s">
        <v>313</v>
      </c>
    </row>
    <row r="136" spans="1:1" x14ac:dyDescent="0.25">
      <c r="A136" s="178" t="s">
        <v>314</v>
      </c>
    </row>
    <row r="137" spans="1:1" x14ac:dyDescent="0.25">
      <c r="A137" s="178" t="s">
        <v>315</v>
      </c>
    </row>
    <row r="138" spans="1:1" x14ac:dyDescent="0.25">
      <c r="A138" s="178" t="s">
        <v>316</v>
      </c>
    </row>
    <row r="139" spans="1:1" x14ac:dyDescent="0.25">
      <c r="A139" s="178" t="s">
        <v>317</v>
      </c>
    </row>
    <row r="140" spans="1:1" x14ac:dyDescent="0.25">
      <c r="A140" s="178" t="s">
        <v>318</v>
      </c>
    </row>
    <row r="141" spans="1:1" x14ac:dyDescent="0.25">
      <c r="A141" s="178" t="s">
        <v>319</v>
      </c>
    </row>
    <row r="142" spans="1:1" x14ac:dyDescent="0.25">
      <c r="A142" s="178" t="s">
        <v>320</v>
      </c>
    </row>
    <row r="143" spans="1:1" x14ac:dyDescent="0.25">
      <c r="A143" s="178" t="s">
        <v>321</v>
      </c>
    </row>
    <row r="144" spans="1:1" x14ac:dyDescent="0.25">
      <c r="A144" s="178" t="s">
        <v>322</v>
      </c>
    </row>
    <row r="145" spans="1:1" x14ac:dyDescent="0.25">
      <c r="A145" s="178" t="s">
        <v>323</v>
      </c>
    </row>
    <row r="146" spans="1:1" x14ac:dyDescent="0.25">
      <c r="A146" s="178" t="s">
        <v>324</v>
      </c>
    </row>
    <row r="147" spans="1:1" x14ac:dyDescent="0.25">
      <c r="A147" s="178" t="s">
        <v>325</v>
      </c>
    </row>
    <row r="148" spans="1:1" x14ac:dyDescent="0.25">
      <c r="A148" s="178" t="s">
        <v>326</v>
      </c>
    </row>
    <row r="149" spans="1:1" x14ac:dyDescent="0.25">
      <c r="A149" s="178" t="s">
        <v>327</v>
      </c>
    </row>
    <row r="150" spans="1:1" x14ac:dyDescent="0.25">
      <c r="A150" s="178" t="s">
        <v>328</v>
      </c>
    </row>
    <row r="151" spans="1:1" x14ac:dyDescent="0.25">
      <c r="A151" s="178" t="s">
        <v>329</v>
      </c>
    </row>
    <row r="152" spans="1:1" x14ac:dyDescent="0.25">
      <c r="A152" s="178" t="s">
        <v>330</v>
      </c>
    </row>
    <row r="153" spans="1:1" x14ac:dyDescent="0.25">
      <c r="A153" s="178" t="s">
        <v>331</v>
      </c>
    </row>
    <row r="154" spans="1:1" x14ac:dyDescent="0.25">
      <c r="A154" s="178" t="s">
        <v>332</v>
      </c>
    </row>
    <row r="155" spans="1:1" x14ac:dyDescent="0.25">
      <c r="A155" s="178" t="s">
        <v>333</v>
      </c>
    </row>
    <row r="156" spans="1:1" x14ac:dyDescent="0.25">
      <c r="A156" s="178" t="s">
        <v>334</v>
      </c>
    </row>
    <row r="157" spans="1:1" x14ac:dyDescent="0.25">
      <c r="A157" s="178" t="s">
        <v>335</v>
      </c>
    </row>
    <row r="158" spans="1:1" x14ac:dyDescent="0.25">
      <c r="A158" s="178" t="s">
        <v>336</v>
      </c>
    </row>
    <row r="159" spans="1:1" x14ac:dyDescent="0.25">
      <c r="A159" s="178" t="s">
        <v>337</v>
      </c>
    </row>
    <row r="160" spans="1:1" x14ac:dyDescent="0.25">
      <c r="A160" s="178" t="s">
        <v>338</v>
      </c>
    </row>
    <row r="161" spans="1:1" x14ac:dyDescent="0.25">
      <c r="A161" s="178" t="s">
        <v>339</v>
      </c>
    </row>
    <row r="162" spans="1:1" x14ac:dyDescent="0.25">
      <c r="A162" s="178" t="s">
        <v>340</v>
      </c>
    </row>
    <row r="163" spans="1:1" x14ac:dyDescent="0.25">
      <c r="A163" s="178" t="s">
        <v>341</v>
      </c>
    </row>
    <row r="164" spans="1:1" x14ac:dyDescent="0.25">
      <c r="A164" s="178" t="s">
        <v>342</v>
      </c>
    </row>
    <row r="165" spans="1:1" x14ac:dyDescent="0.25">
      <c r="A165" s="178" t="s">
        <v>343</v>
      </c>
    </row>
    <row r="166" spans="1:1" x14ac:dyDescent="0.25">
      <c r="A166" s="178" t="s">
        <v>344</v>
      </c>
    </row>
    <row r="167" spans="1:1" x14ac:dyDescent="0.25">
      <c r="A167" s="178" t="s">
        <v>345</v>
      </c>
    </row>
    <row r="168" spans="1:1" x14ac:dyDescent="0.25">
      <c r="A168" s="178" t="s">
        <v>346</v>
      </c>
    </row>
    <row r="169" spans="1:1" x14ac:dyDescent="0.25">
      <c r="A169" s="178" t="s">
        <v>347</v>
      </c>
    </row>
    <row r="170" spans="1:1" x14ac:dyDescent="0.25">
      <c r="A170" s="178" t="s">
        <v>348</v>
      </c>
    </row>
    <row r="171" spans="1:1" x14ac:dyDescent="0.25">
      <c r="A171" s="178" t="s">
        <v>349</v>
      </c>
    </row>
    <row r="172" spans="1:1" x14ac:dyDescent="0.25">
      <c r="A172" s="178" t="s">
        <v>188</v>
      </c>
    </row>
    <row r="173" spans="1:1" x14ac:dyDescent="0.25">
      <c r="A173" s="178" t="s">
        <v>350</v>
      </c>
    </row>
    <row r="174" spans="1:1" x14ac:dyDescent="0.25">
      <c r="A174" s="178" t="s">
        <v>351</v>
      </c>
    </row>
    <row r="175" spans="1:1" x14ac:dyDescent="0.25">
      <c r="A175" s="178" t="s">
        <v>352</v>
      </c>
    </row>
    <row r="176" spans="1:1" x14ac:dyDescent="0.25">
      <c r="A176" s="178" t="s">
        <v>353</v>
      </c>
    </row>
    <row r="177" spans="1:1" x14ac:dyDescent="0.25">
      <c r="A177" s="178" t="s">
        <v>354</v>
      </c>
    </row>
    <row r="178" spans="1:1" x14ac:dyDescent="0.25">
      <c r="A178" s="178" t="s">
        <v>355</v>
      </c>
    </row>
    <row r="179" spans="1:1" x14ac:dyDescent="0.25">
      <c r="A179" s="178" t="s">
        <v>356</v>
      </c>
    </row>
    <row r="180" spans="1:1" x14ac:dyDescent="0.25">
      <c r="A180" s="178" t="s">
        <v>357</v>
      </c>
    </row>
    <row r="181" spans="1:1" x14ac:dyDescent="0.25">
      <c r="A181" s="178" t="s">
        <v>358</v>
      </c>
    </row>
    <row r="182" spans="1:1" x14ac:dyDescent="0.25">
      <c r="A182" s="178" t="s">
        <v>359</v>
      </c>
    </row>
    <row r="183" spans="1:1" x14ac:dyDescent="0.25">
      <c r="A183" s="178" t="s">
        <v>360</v>
      </c>
    </row>
    <row r="184" spans="1:1" x14ac:dyDescent="0.25">
      <c r="A184" s="178" t="s">
        <v>361</v>
      </c>
    </row>
    <row r="185" spans="1:1" x14ac:dyDescent="0.25">
      <c r="A185" s="178" t="s">
        <v>362</v>
      </c>
    </row>
    <row r="186" spans="1:1" x14ac:dyDescent="0.25">
      <c r="A186" s="178" t="s">
        <v>363</v>
      </c>
    </row>
    <row r="187" spans="1:1" x14ac:dyDescent="0.25">
      <c r="A187" s="178" t="s">
        <v>364</v>
      </c>
    </row>
    <row r="188" spans="1:1" x14ac:dyDescent="0.25">
      <c r="A188" s="178" t="s">
        <v>365</v>
      </c>
    </row>
    <row r="189" spans="1:1" x14ac:dyDescent="0.25">
      <c r="A189" s="178" t="s">
        <v>366</v>
      </c>
    </row>
    <row r="190" spans="1:1" x14ac:dyDescent="0.25">
      <c r="A190" s="178" t="s">
        <v>367</v>
      </c>
    </row>
    <row r="191" spans="1:1" x14ac:dyDescent="0.25">
      <c r="A191" s="178" t="s">
        <v>368</v>
      </c>
    </row>
    <row r="192" spans="1:1" x14ac:dyDescent="0.25">
      <c r="A192" s="178" t="s">
        <v>369</v>
      </c>
    </row>
    <row r="193" spans="1:1" x14ac:dyDescent="0.25">
      <c r="A193" s="178" t="s">
        <v>370</v>
      </c>
    </row>
    <row r="194" spans="1:1" x14ac:dyDescent="0.25">
      <c r="A194" s="178" t="s">
        <v>371</v>
      </c>
    </row>
    <row r="195" spans="1:1" x14ac:dyDescent="0.25">
      <c r="A195" s="178" t="s">
        <v>372</v>
      </c>
    </row>
    <row r="196" spans="1:1" x14ac:dyDescent="0.25">
      <c r="A196" s="178" t="s">
        <v>373</v>
      </c>
    </row>
    <row r="197" spans="1:1" x14ac:dyDescent="0.25">
      <c r="A197" s="178" t="s">
        <v>374</v>
      </c>
    </row>
    <row r="198" spans="1:1" x14ac:dyDescent="0.25">
      <c r="A198" s="178" t="s">
        <v>375</v>
      </c>
    </row>
    <row r="199" spans="1:1" x14ac:dyDescent="0.25">
      <c r="A199" s="178" t="s">
        <v>376</v>
      </c>
    </row>
    <row r="200" spans="1:1" x14ac:dyDescent="0.25">
      <c r="A200" s="178" t="s">
        <v>377</v>
      </c>
    </row>
    <row r="201" spans="1:1" x14ac:dyDescent="0.25">
      <c r="A201" s="178" t="s">
        <v>378</v>
      </c>
    </row>
    <row r="202" spans="1:1" x14ac:dyDescent="0.25">
      <c r="A202" s="178" t="s">
        <v>379</v>
      </c>
    </row>
    <row r="203" spans="1:1" x14ac:dyDescent="0.25">
      <c r="A203" s="178" t="s">
        <v>380</v>
      </c>
    </row>
    <row r="204" spans="1:1" x14ac:dyDescent="0.25">
      <c r="A204" s="178" t="s">
        <v>381</v>
      </c>
    </row>
    <row r="205" spans="1:1" x14ac:dyDescent="0.25">
      <c r="A205" s="178" t="s">
        <v>382</v>
      </c>
    </row>
    <row r="206" spans="1:1" x14ac:dyDescent="0.25">
      <c r="A206" s="178" t="s">
        <v>383</v>
      </c>
    </row>
    <row r="207" spans="1:1" x14ac:dyDescent="0.25">
      <c r="A207" s="178" t="s">
        <v>384</v>
      </c>
    </row>
    <row r="208" spans="1:1" x14ac:dyDescent="0.25">
      <c r="A208" s="178" t="s">
        <v>385</v>
      </c>
    </row>
    <row r="209" spans="1:1" x14ac:dyDescent="0.25">
      <c r="A209" s="178" t="s">
        <v>386</v>
      </c>
    </row>
    <row r="210" spans="1:1" x14ac:dyDescent="0.25">
      <c r="A210" s="178" t="s">
        <v>387</v>
      </c>
    </row>
    <row r="211" spans="1:1" x14ac:dyDescent="0.25">
      <c r="A211" s="178" t="s">
        <v>388</v>
      </c>
    </row>
    <row r="212" spans="1:1" x14ac:dyDescent="0.25">
      <c r="A212" s="178" t="s">
        <v>389</v>
      </c>
    </row>
    <row r="213" spans="1:1" x14ac:dyDescent="0.25">
      <c r="A213" s="178" t="s">
        <v>390</v>
      </c>
    </row>
    <row r="214" spans="1:1" x14ac:dyDescent="0.25">
      <c r="A214" s="178" t="s">
        <v>391</v>
      </c>
    </row>
    <row r="215" spans="1:1" x14ac:dyDescent="0.25">
      <c r="A215" s="178" t="s">
        <v>392</v>
      </c>
    </row>
    <row r="216" spans="1:1" x14ac:dyDescent="0.25">
      <c r="A216" s="178" t="s">
        <v>393</v>
      </c>
    </row>
    <row r="217" spans="1:1" x14ac:dyDescent="0.25">
      <c r="A217" s="178" t="s">
        <v>394</v>
      </c>
    </row>
    <row r="218" spans="1:1" x14ac:dyDescent="0.25">
      <c r="A218" s="178" t="s">
        <v>395</v>
      </c>
    </row>
    <row r="219" spans="1:1" x14ac:dyDescent="0.25">
      <c r="A219" s="178" t="s">
        <v>396</v>
      </c>
    </row>
    <row r="220" spans="1:1" x14ac:dyDescent="0.25">
      <c r="A220" s="178" t="s">
        <v>397</v>
      </c>
    </row>
    <row r="221" spans="1:1" x14ac:dyDescent="0.25">
      <c r="A221" s="178" t="s">
        <v>398</v>
      </c>
    </row>
    <row r="222" spans="1:1" x14ac:dyDescent="0.25">
      <c r="A222" s="178" t="s">
        <v>399</v>
      </c>
    </row>
    <row r="223" spans="1:1" x14ac:dyDescent="0.25">
      <c r="A223" s="178" t="s">
        <v>400</v>
      </c>
    </row>
    <row r="224" spans="1:1" x14ac:dyDescent="0.25">
      <c r="A224" s="178" t="s">
        <v>401</v>
      </c>
    </row>
    <row r="225" spans="1:1" x14ac:dyDescent="0.25">
      <c r="A225" s="178" t="s">
        <v>402</v>
      </c>
    </row>
    <row r="226" spans="1:1" x14ac:dyDescent="0.25">
      <c r="A226" s="178" t="s">
        <v>403</v>
      </c>
    </row>
    <row r="227" spans="1:1" x14ac:dyDescent="0.25">
      <c r="A227" s="178" t="s">
        <v>404</v>
      </c>
    </row>
    <row r="228" spans="1:1" x14ac:dyDescent="0.25">
      <c r="A228" s="178" t="s">
        <v>405</v>
      </c>
    </row>
    <row r="229" spans="1:1" x14ac:dyDescent="0.25">
      <c r="A229" s="178" t="s">
        <v>406</v>
      </c>
    </row>
    <row r="230" spans="1:1" x14ac:dyDescent="0.25">
      <c r="A230" s="178" t="s">
        <v>407</v>
      </c>
    </row>
    <row r="231" spans="1:1" x14ac:dyDescent="0.25">
      <c r="A231" s="178" t="s">
        <v>408</v>
      </c>
    </row>
    <row r="232" spans="1:1" x14ac:dyDescent="0.25">
      <c r="A232" s="178" t="s">
        <v>409</v>
      </c>
    </row>
    <row r="233" spans="1:1" x14ac:dyDescent="0.25">
      <c r="A233" s="178" t="s">
        <v>410</v>
      </c>
    </row>
    <row r="234" spans="1:1" x14ac:dyDescent="0.25">
      <c r="A234" s="178" t="s">
        <v>411</v>
      </c>
    </row>
    <row r="235" spans="1:1" x14ac:dyDescent="0.25">
      <c r="A235" s="178" t="s">
        <v>412</v>
      </c>
    </row>
    <row r="236" spans="1:1" x14ac:dyDescent="0.25">
      <c r="A236" s="178" t="s">
        <v>413</v>
      </c>
    </row>
    <row r="237" spans="1:1" x14ac:dyDescent="0.25">
      <c r="A237" s="178" t="s">
        <v>414</v>
      </c>
    </row>
    <row r="238" spans="1:1" x14ac:dyDescent="0.25">
      <c r="A238" s="178" t="s">
        <v>415</v>
      </c>
    </row>
    <row r="239" spans="1:1" x14ac:dyDescent="0.25">
      <c r="A239" s="178" t="s">
        <v>459</v>
      </c>
    </row>
    <row r="240" spans="1:1" x14ac:dyDescent="0.25">
      <c r="A240" s="178" t="s">
        <v>460</v>
      </c>
    </row>
    <row r="241" spans="1:1" x14ac:dyDescent="0.25">
      <c r="A241" s="178" t="s">
        <v>461</v>
      </c>
    </row>
    <row r="242" spans="1:1" x14ac:dyDescent="0.25">
      <c r="A242" s="178" t="s">
        <v>462</v>
      </c>
    </row>
    <row r="243" spans="1:1" x14ac:dyDescent="0.25">
      <c r="A243" s="178" t="s">
        <v>463</v>
      </c>
    </row>
    <row r="244" spans="1:1" x14ac:dyDescent="0.25">
      <c r="A244" s="178" t="s">
        <v>464</v>
      </c>
    </row>
    <row r="245" spans="1:1" x14ac:dyDescent="0.25">
      <c r="A245" s="178" t="s">
        <v>465</v>
      </c>
    </row>
    <row r="246" spans="1:1" x14ac:dyDescent="0.25">
      <c r="A246" s="178" t="s">
        <v>466</v>
      </c>
    </row>
    <row r="247" spans="1:1" x14ac:dyDescent="0.25">
      <c r="A247" s="178" t="s">
        <v>467</v>
      </c>
    </row>
    <row r="248" spans="1:1" x14ac:dyDescent="0.25">
      <c r="A248" s="178" t="s">
        <v>468</v>
      </c>
    </row>
    <row r="249" spans="1:1" x14ac:dyDescent="0.25">
      <c r="A249" s="178" t="s">
        <v>469</v>
      </c>
    </row>
    <row r="250" spans="1:1" x14ac:dyDescent="0.25">
      <c r="A250" s="178" t="s">
        <v>470</v>
      </c>
    </row>
    <row r="251" spans="1:1" x14ac:dyDescent="0.25">
      <c r="A251" s="178" t="s">
        <v>471</v>
      </c>
    </row>
    <row r="252" spans="1:1" x14ac:dyDescent="0.25">
      <c r="A252" s="178" t="s">
        <v>472</v>
      </c>
    </row>
    <row r="253" spans="1:1" x14ac:dyDescent="0.25">
      <c r="A253" s="178" t="s">
        <v>473</v>
      </c>
    </row>
    <row r="254" spans="1:1" x14ac:dyDescent="0.25">
      <c r="A254" s="178" t="s">
        <v>474</v>
      </c>
    </row>
    <row r="255" spans="1:1" x14ac:dyDescent="0.25">
      <c r="A255" s="178" t="s">
        <v>475</v>
      </c>
    </row>
    <row r="256" spans="1:1" x14ac:dyDescent="0.25">
      <c r="A256" s="178" t="s">
        <v>476</v>
      </c>
    </row>
    <row r="257" spans="1:1" x14ac:dyDescent="0.25">
      <c r="A257" s="178" t="s">
        <v>477</v>
      </c>
    </row>
    <row r="258" spans="1:1" x14ac:dyDescent="0.25">
      <c r="A258" s="178" t="s">
        <v>478</v>
      </c>
    </row>
    <row r="259" spans="1:1" x14ac:dyDescent="0.25">
      <c r="A259" s="178" t="s">
        <v>479</v>
      </c>
    </row>
    <row r="260" spans="1:1" x14ac:dyDescent="0.25">
      <c r="A260" s="178" t="s">
        <v>480</v>
      </c>
    </row>
    <row r="261" spans="1:1" x14ac:dyDescent="0.25">
      <c r="A261" s="178" t="s">
        <v>481</v>
      </c>
    </row>
    <row r="262" spans="1:1" x14ac:dyDescent="0.25">
      <c r="A262" s="178" t="s">
        <v>482</v>
      </c>
    </row>
    <row r="263" spans="1:1" x14ac:dyDescent="0.25">
      <c r="A263" s="178" t="s">
        <v>483</v>
      </c>
    </row>
    <row r="264" spans="1:1" x14ac:dyDescent="0.25">
      <c r="A264" s="178" t="s">
        <v>484</v>
      </c>
    </row>
    <row r="265" spans="1:1" x14ac:dyDescent="0.25">
      <c r="A265" s="178" t="s">
        <v>485</v>
      </c>
    </row>
    <row r="266" spans="1:1" x14ac:dyDescent="0.25">
      <c r="A266" s="178" t="s">
        <v>486</v>
      </c>
    </row>
    <row r="267" spans="1:1" x14ac:dyDescent="0.25">
      <c r="A267" s="178" t="s">
        <v>487</v>
      </c>
    </row>
    <row r="268" spans="1:1" x14ac:dyDescent="0.25">
      <c r="A268" s="178" t="s">
        <v>488</v>
      </c>
    </row>
    <row r="269" spans="1:1" x14ac:dyDescent="0.25">
      <c r="A269" s="178" t="s">
        <v>489</v>
      </c>
    </row>
    <row r="270" spans="1:1" x14ac:dyDescent="0.25">
      <c r="A270" s="178" t="s">
        <v>494</v>
      </c>
    </row>
    <row r="271" spans="1:1" x14ac:dyDescent="0.25">
      <c r="A271" s="178" t="s">
        <v>493</v>
      </c>
    </row>
    <row r="272" spans="1:1" x14ac:dyDescent="0.25">
      <c r="A272" s="178" t="s">
        <v>492</v>
      </c>
    </row>
    <row r="273" spans="1:1" x14ac:dyDescent="0.25">
      <c r="A273" s="178" t="s">
        <v>491</v>
      </c>
    </row>
    <row r="274" spans="1:1" x14ac:dyDescent="0.25">
      <c r="A274" s="178" t="s">
        <v>490</v>
      </c>
    </row>
  </sheetData>
  <sheetProtection password="E02B" sheet="1" objects="1" scenarios="1" selectLockedCells="1"/>
  <dataConsolidate/>
  <phoneticPr fontId="5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indexed="43"/>
    <pageSetUpPr fitToPage="1"/>
  </sheetPr>
  <dimension ref="A1:AX54"/>
  <sheetViews>
    <sheetView showGridLines="0" zoomScale="70" zoomScaleNormal="65" zoomScaleSheetLayoutView="50" workbookViewId="0">
      <selection activeCell="A23" sqref="A23"/>
    </sheetView>
  </sheetViews>
  <sheetFormatPr defaultColWidth="9.109375" defaultRowHeight="13.2" x14ac:dyDescent="0.25"/>
  <cols>
    <col min="1" max="1" width="8.33203125" style="2" customWidth="1"/>
    <col min="2" max="2" width="7.6640625" style="2" customWidth="1"/>
    <col min="3" max="3" width="24.6640625" style="2" customWidth="1"/>
    <col min="4" max="4" width="5.6640625" style="2" customWidth="1"/>
    <col min="5" max="5" width="7.33203125" style="2" customWidth="1"/>
    <col min="6" max="6" width="4.6640625" style="2" customWidth="1"/>
    <col min="7" max="7" width="7.33203125" style="2" customWidth="1"/>
    <col min="8" max="8" width="5.6640625" style="2" customWidth="1"/>
    <col min="9" max="9" width="4.6640625" style="2" customWidth="1"/>
    <col min="10" max="10" width="7.33203125" style="2" customWidth="1"/>
    <col min="11" max="11" width="5.6640625" style="2" customWidth="1"/>
    <col min="12" max="13" width="7.33203125" style="2" customWidth="1"/>
    <col min="14" max="14" width="4.6640625" style="2" customWidth="1"/>
    <col min="15" max="15" width="8.33203125" style="2" customWidth="1"/>
    <col min="16" max="16" width="5.6640625" style="2" customWidth="1"/>
    <col min="17" max="17" width="4.6640625" style="2" customWidth="1"/>
    <col min="18" max="18" width="8.33203125" style="2" customWidth="1"/>
    <col min="19" max="19" width="5.6640625" style="2" customWidth="1"/>
    <col min="20" max="20" width="4.6640625" style="2" customWidth="1"/>
    <col min="21" max="21" width="7.33203125" style="2" customWidth="1"/>
    <col min="22" max="22" width="4.6640625" style="2" customWidth="1"/>
    <col min="23" max="24" width="7.33203125" style="2" customWidth="1"/>
    <col min="25" max="26" width="8.6640625" style="2" customWidth="1"/>
    <col min="27" max="27" width="24.33203125" style="2" customWidth="1"/>
    <col min="28" max="28" width="6.6640625" style="2" customWidth="1"/>
    <col min="29" max="34" width="6.6640625" style="2" hidden="1" customWidth="1"/>
    <col min="35" max="35" width="6.6640625" style="170" hidden="1" customWidth="1"/>
    <col min="36" max="49" width="6.6640625" style="2" hidden="1" customWidth="1"/>
    <col min="50" max="50" width="6.6640625" style="2" customWidth="1"/>
    <col min="51" max="16384" width="9.109375" style="2"/>
  </cols>
  <sheetData>
    <row r="1" spans="1:35" s="50" customFormat="1" ht="21.9" customHeight="1" thickBot="1" x14ac:dyDescent="0.55000000000000004">
      <c r="A1" s="87"/>
      <c r="B1" s="87"/>
      <c r="C1" s="87"/>
      <c r="D1" s="87"/>
      <c r="E1" s="87"/>
      <c r="F1" s="87"/>
      <c r="G1" s="87"/>
      <c r="H1" s="87"/>
      <c r="I1" s="48"/>
      <c r="J1" s="48"/>
      <c r="K1" s="48"/>
      <c r="L1" s="48"/>
      <c r="M1" s="48"/>
      <c r="N1" s="87"/>
      <c r="O1" s="48"/>
      <c r="P1" s="351" t="str">
        <f>IF(AD1="","",VLOOKUP(AD1,'Job Info.'!X:AA,4,FALSE))</f>
        <v>Master</v>
      </c>
      <c r="Q1" s="351"/>
      <c r="R1" s="351"/>
      <c r="S1" s="351"/>
      <c r="T1" s="48"/>
      <c r="U1" s="48"/>
      <c r="V1" s="100"/>
      <c r="W1" s="415" t="s">
        <v>125</v>
      </c>
      <c r="X1" s="415"/>
      <c r="Y1" s="415"/>
      <c r="Z1" s="405" t="str">
        <f ca="1">'Job Info.'!D12</f>
        <v>260-868-6000</v>
      </c>
      <c r="AA1" s="405"/>
      <c r="AB1" s="160"/>
      <c r="AD1" s="117" t="str">
        <f>'Job Info.'!D30</f>
        <v>M</v>
      </c>
      <c r="AE1" s="117" t="b">
        <f>'Job Info.'!D32</f>
        <v>0</v>
      </c>
      <c r="AF1" s="207"/>
      <c r="AI1" s="117"/>
    </row>
    <row r="2" spans="1:35" s="50" customFormat="1" ht="21.9" customHeight="1" thickTop="1" x14ac:dyDescent="0.4">
      <c r="A2" s="69"/>
      <c r="B2" s="69"/>
      <c r="C2" s="69"/>
      <c r="D2" s="69"/>
      <c r="E2" s="69"/>
      <c r="F2" s="69"/>
      <c r="G2" s="69"/>
      <c r="H2" s="69"/>
      <c r="I2" s="48"/>
      <c r="J2" s="48"/>
      <c r="K2" s="48"/>
      <c r="L2" s="48"/>
      <c r="M2" s="48"/>
      <c r="N2" s="69"/>
      <c r="O2" s="48"/>
      <c r="P2" s="352" t="str">
        <f>IF(AD1="","",IF(VLOOKUP(AD1,'Job Info.'!X:Z,2,FALSE),"Released for Fabrication",""))</f>
        <v/>
      </c>
      <c r="Q2" s="353"/>
      <c r="R2" s="353"/>
      <c r="S2" s="354"/>
      <c r="T2" s="48"/>
      <c r="U2" s="48"/>
      <c r="V2" s="100"/>
      <c r="W2" s="415" t="s">
        <v>126</v>
      </c>
      <c r="X2" s="415"/>
      <c r="Y2" s="415"/>
      <c r="Z2" s="405" t="str">
        <f ca="1">'Job Info.'!D13</f>
        <v>260-868-6002</v>
      </c>
      <c r="AA2" s="405"/>
      <c r="AB2" s="160"/>
      <c r="AI2" s="117"/>
    </row>
    <row r="3" spans="1:35" s="50" customFormat="1" ht="21.9" customHeight="1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355"/>
      <c r="Q3" s="356"/>
      <c r="R3" s="356"/>
      <c r="S3" s="357"/>
      <c r="T3" s="48"/>
      <c r="U3" s="48"/>
      <c r="V3" s="100"/>
      <c r="W3" s="415" t="s">
        <v>128</v>
      </c>
      <c r="X3" s="415"/>
      <c r="Y3" s="415"/>
      <c r="Z3" s="405" t="str">
        <f ca="1">'Job Info.'!D14</f>
        <v>260-868-6003</v>
      </c>
      <c r="AA3" s="405"/>
      <c r="AB3" s="160"/>
      <c r="AI3" s="117"/>
    </row>
    <row r="4" spans="1:35" s="50" customFormat="1" ht="21.9" customHeight="1" thickBot="1" x14ac:dyDescent="0.4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358" t="str">
        <f>IF(AD1="","",IF(VLOOKUP(AD1,'Job Info.'!X:Z,2,FALSE),VLOOKUP(AD1,'Job Info.'!X:Z,3,FALSE),""))</f>
        <v/>
      </c>
      <c r="Q4" s="359"/>
      <c r="R4" s="359"/>
      <c r="S4" s="360"/>
      <c r="T4" s="48"/>
      <c r="U4" s="48"/>
      <c r="V4" s="100"/>
      <c r="W4" s="415" t="s">
        <v>127</v>
      </c>
      <c r="X4" s="415"/>
      <c r="Y4" s="415"/>
      <c r="Z4" s="405" t="str">
        <f ca="1">'Job Info.'!D15</f>
        <v>260-868-6004</v>
      </c>
      <c r="AA4" s="405"/>
      <c r="AB4" s="160"/>
      <c r="AI4" s="117"/>
    </row>
    <row r="5" spans="1:35" s="50" customFormat="1" ht="26.1" customHeight="1" thickTop="1" x14ac:dyDescent="0.3">
      <c r="A5" s="416" t="str">
        <f ca="1">'Job Info.'!D11</f>
        <v>6115 County Road 42 | Butler, IN  46721 | www.newmill.com</v>
      </c>
      <c r="B5" s="417"/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I5" s="117"/>
    </row>
    <row r="6" spans="1:35" s="50" customFormat="1" ht="21.9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73" t="s">
        <v>20</v>
      </c>
      <c r="Y6" s="366" t="str">
        <f>IF(ISBLANK('Job Info.'!D8),"",'Job Info.'!D8)</f>
        <v/>
      </c>
      <c r="Z6" s="366"/>
      <c r="AA6" s="111"/>
      <c r="AI6" s="117"/>
    </row>
    <row r="7" spans="1:35" ht="21.9" customHeight="1" x14ac:dyDescent="0.3">
      <c r="A7" s="101" t="s">
        <v>0</v>
      </c>
      <c r="B7" s="52"/>
      <c r="C7" s="52"/>
      <c r="D7" s="52"/>
      <c r="E7" s="52"/>
      <c r="F7" s="52"/>
      <c r="G7" s="52"/>
      <c r="H7" s="52"/>
      <c r="I7" s="52"/>
      <c r="J7" s="52"/>
      <c r="K7" s="48"/>
      <c r="L7" s="73" t="s">
        <v>26</v>
      </c>
      <c r="M7" s="397"/>
      <c r="N7" s="397"/>
      <c r="O7" s="397"/>
      <c r="P7" s="397"/>
      <c r="Q7" s="242"/>
      <c r="R7" s="242"/>
      <c r="S7" s="242"/>
      <c r="T7" s="242"/>
      <c r="U7" s="48"/>
      <c r="V7" s="48"/>
      <c r="W7" s="48"/>
      <c r="X7" s="77" t="s">
        <v>21</v>
      </c>
      <c r="Y7" s="127"/>
      <c r="Z7" s="126" t="str">
        <f>IF(ISBLANK('Job Info.'!D9),"",'Job Info.'!D9)</f>
        <v/>
      </c>
      <c r="AA7" s="48"/>
      <c r="AB7" s="50"/>
    </row>
    <row r="8" spans="1:35" ht="9.9" customHeight="1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48"/>
      <c r="P8" s="48"/>
      <c r="Q8" s="52"/>
      <c r="R8" s="48"/>
      <c r="S8" s="48"/>
      <c r="T8" s="52"/>
      <c r="U8" s="48"/>
      <c r="V8" s="48"/>
      <c r="W8" s="48"/>
      <c r="X8" s="48"/>
      <c r="Y8" s="48"/>
      <c r="Z8" s="48"/>
      <c r="AA8" s="48"/>
      <c r="AB8" s="50"/>
    </row>
    <row r="9" spans="1:35" ht="21.9" customHeight="1" x14ac:dyDescent="0.3">
      <c r="A9" s="90"/>
      <c r="B9" s="75" t="s">
        <v>1</v>
      </c>
      <c r="C9" s="383" t="str">
        <f>IF(ISBLANK('Job Info.'!D3),"",'Job Info.'!D3)</f>
        <v/>
      </c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4"/>
      <c r="P9" s="6"/>
      <c r="Q9" s="95"/>
      <c r="R9" s="75" t="s">
        <v>2</v>
      </c>
      <c r="S9" s="383" t="str">
        <f>IF(ISBLANK('Job Info.'!D5),"",'Job Info.'!D5)</f>
        <v/>
      </c>
      <c r="T9" s="383"/>
      <c r="U9" s="383"/>
      <c r="V9" s="383"/>
      <c r="W9" s="383"/>
      <c r="X9" s="383"/>
      <c r="Y9" s="383"/>
      <c r="Z9" s="383"/>
      <c r="AA9" s="384"/>
      <c r="AB9" s="161"/>
    </row>
    <row r="10" spans="1:35" ht="21.9" customHeight="1" x14ac:dyDescent="0.3">
      <c r="A10" s="96"/>
      <c r="B10" s="97" t="s">
        <v>3</v>
      </c>
      <c r="C10" s="383" t="str">
        <f>IF(ISBLANK('Job Info.'!D4),"",'Job Info.'!D4)</f>
        <v/>
      </c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4"/>
      <c r="P10" s="5"/>
      <c r="Q10" s="3"/>
      <c r="R10" s="97" t="s">
        <v>22</v>
      </c>
      <c r="S10" s="383" t="str">
        <f>IF(ISBLANK('Job Info.'!D6),"",'Job Info.'!D6)</f>
        <v/>
      </c>
      <c r="T10" s="383"/>
      <c r="U10" s="383"/>
      <c r="V10" s="383"/>
      <c r="W10" s="384"/>
      <c r="X10" s="3"/>
      <c r="Y10" s="97" t="s">
        <v>23</v>
      </c>
      <c r="Z10" s="383" t="str">
        <f>IF(ISBLANK('Job Info.'!D7),"",'Job Info.'!D7)</f>
        <v/>
      </c>
      <c r="AA10" s="384"/>
      <c r="AB10" s="161"/>
    </row>
    <row r="11" spans="1:35" ht="9.9" customHeight="1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 spans="1:35" ht="18" customHeight="1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49" t="s">
        <v>4</v>
      </c>
      <c r="AA12" s="168"/>
      <c r="AB12" s="184">
        <f>AA12</f>
        <v>0</v>
      </c>
    </row>
    <row r="13" spans="1:35" ht="50.1" customHeight="1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167" t="s">
        <v>144</v>
      </c>
      <c r="AB13" s="162"/>
    </row>
    <row r="14" spans="1:35" ht="50.1" customHeight="1" x14ac:dyDescent="0.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165" t="s">
        <v>28</v>
      </c>
      <c r="AB14" s="163"/>
    </row>
    <row r="15" spans="1:35" ht="18" customHeight="1" x14ac:dyDescent="0.3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73" t="s">
        <v>5</v>
      </c>
      <c r="AA15" s="166">
        <f>AD15+AD41</f>
        <v>0</v>
      </c>
      <c r="AB15" s="164"/>
      <c r="AD15" s="159">
        <v>0</v>
      </c>
      <c r="AE15" s="2" t="s">
        <v>90</v>
      </c>
    </row>
    <row r="16" spans="1:35" ht="18" customHeight="1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73" t="s">
        <v>6</v>
      </c>
      <c r="AA16" s="166">
        <f>AD16+AE41</f>
        <v>0</v>
      </c>
      <c r="AB16" s="164"/>
      <c r="AD16" s="159">
        <v>0</v>
      </c>
      <c r="AE16" s="2" t="s">
        <v>91</v>
      </c>
    </row>
    <row r="17" spans="1:50" ht="18" customHeight="1" x14ac:dyDescent="0.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73" t="s">
        <v>7</v>
      </c>
      <c r="AA17" s="166">
        <f>AD17+AF41</f>
        <v>0</v>
      </c>
      <c r="AB17" s="164"/>
      <c r="AD17" s="159">
        <v>0</v>
      </c>
      <c r="AE17" s="2" t="s">
        <v>92</v>
      </c>
    </row>
    <row r="18" spans="1:50" ht="18" customHeight="1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77" t="s">
        <v>8</v>
      </c>
      <c r="AA18" s="166">
        <f>AD18+AG41</f>
        <v>0</v>
      </c>
      <c r="AD18" s="159">
        <v>0</v>
      </c>
      <c r="AE18" s="2" t="s">
        <v>93</v>
      </c>
    </row>
    <row r="19" spans="1:50" ht="18" customHeight="1" x14ac:dyDescent="0.3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77" t="s">
        <v>152</v>
      </c>
      <c r="AA19" s="166">
        <f>AD19+AH41</f>
        <v>0</v>
      </c>
      <c r="AD19" s="159">
        <v>0</v>
      </c>
      <c r="AE19" s="2" t="s">
        <v>151</v>
      </c>
    </row>
    <row r="20" spans="1:50" ht="42" customHeight="1" x14ac:dyDescent="0.3">
      <c r="A20" s="94"/>
      <c r="B20" s="94"/>
      <c r="C20" s="9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2"/>
      <c r="X20" s="52"/>
      <c r="Y20" s="52"/>
      <c r="Z20" s="52"/>
      <c r="AA20" s="52"/>
      <c r="AT20" s="327" t="s">
        <v>502</v>
      </c>
      <c r="AU20" s="409" t="s">
        <v>503</v>
      </c>
      <c r="AV20" s="410"/>
    </row>
    <row r="21" spans="1:50" s="84" customFormat="1" ht="17.100000000000001" customHeight="1" thickBot="1" x14ac:dyDescent="0.3">
      <c r="A21" s="377" t="s">
        <v>51</v>
      </c>
      <c r="B21" s="377" t="s">
        <v>28</v>
      </c>
      <c r="C21" s="377" t="s">
        <v>24</v>
      </c>
      <c r="D21" s="379" t="s">
        <v>25</v>
      </c>
      <c r="E21" s="391"/>
      <c r="F21" s="370" t="s">
        <v>9</v>
      </c>
      <c r="G21" s="372"/>
      <c r="H21" s="371"/>
      <c r="I21" s="370" t="s">
        <v>10</v>
      </c>
      <c r="J21" s="372"/>
      <c r="K21" s="371"/>
      <c r="L21" s="370" t="s">
        <v>11</v>
      </c>
      <c r="M21" s="371"/>
      <c r="N21" s="370" t="s">
        <v>12</v>
      </c>
      <c r="O21" s="372"/>
      <c r="P21" s="371"/>
      <c r="Q21" s="370" t="s">
        <v>13</v>
      </c>
      <c r="R21" s="372"/>
      <c r="S21" s="371"/>
      <c r="T21" s="370" t="s">
        <v>14</v>
      </c>
      <c r="U21" s="372"/>
      <c r="V21" s="372"/>
      <c r="W21" s="372"/>
      <c r="X21" s="372"/>
      <c r="Y21" s="370" t="s">
        <v>148</v>
      </c>
      <c r="Z21" s="371"/>
      <c r="AA21" s="155" t="s">
        <v>15</v>
      </c>
      <c r="AB21" s="172" t="s">
        <v>80</v>
      </c>
      <c r="AT21" s="328"/>
      <c r="AU21" s="411"/>
      <c r="AV21" s="412"/>
      <c r="AX21" s="171" t="s">
        <v>81</v>
      </c>
    </row>
    <row r="22" spans="1:50" s="84" customFormat="1" ht="17.100000000000001" customHeight="1" x14ac:dyDescent="0.3">
      <c r="A22" s="378"/>
      <c r="B22" s="378"/>
      <c r="C22" s="378"/>
      <c r="D22" s="381"/>
      <c r="E22" s="392"/>
      <c r="F22" s="370" t="s">
        <v>16</v>
      </c>
      <c r="G22" s="371"/>
      <c r="H22" s="81" t="s">
        <v>17</v>
      </c>
      <c r="I22" s="370" t="s">
        <v>16</v>
      </c>
      <c r="J22" s="371"/>
      <c r="K22" s="81" t="s">
        <v>17</v>
      </c>
      <c r="L22" s="81" t="s">
        <v>18</v>
      </c>
      <c r="M22" s="81" t="s">
        <v>19</v>
      </c>
      <c r="N22" s="370" t="s">
        <v>16</v>
      </c>
      <c r="O22" s="371"/>
      <c r="P22" s="81" t="s">
        <v>17</v>
      </c>
      <c r="Q22" s="370" t="s">
        <v>16</v>
      </c>
      <c r="R22" s="371"/>
      <c r="S22" s="81" t="s">
        <v>17</v>
      </c>
      <c r="T22" s="370" t="s">
        <v>106</v>
      </c>
      <c r="U22" s="371"/>
      <c r="V22" s="370" t="s">
        <v>107</v>
      </c>
      <c r="W22" s="371"/>
      <c r="X22" s="110" t="s">
        <v>27</v>
      </c>
      <c r="Y22" s="81" t="s">
        <v>149</v>
      </c>
      <c r="Z22" s="81" t="s">
        <v>150</v>
      </c>
      <c r="AA22" s="156" t="s">
        <v>72</v>
      </c>
      <c r="AB22" s="2"/>
      <c r="AD22" s="19" t="s">
        <v>90</v>
      </c>
      <c r="AE22" s="20" t="s">
        <v>91</v>
      </c>
      <c r="AF22" s="20" t="s">
        <v>92</v>
      </c>
      <c r="AG22" s="20" t="s">
        <v>93</v>
      </c>
      <c r="AH22" s="21" t="s">
        <v>151</v>
      </c>
      <c r="AI22" s="173" t="s">
        <v>209</v>
      </c>
      <c r="AJ22" s="174" t="s">
        <v>210</v>
      </c>
      <c r="AK22" s="174" t="s">
        <v>211</v>
      </c>
      <c r="AL22" s="174" t="s">
        <v>212</v>
      </c>
      <c r="AM22" s="174" t="s">
        <v>186</v>
      </c>
      <c r="AN22" s="174" t="s">
        <v>202</v>
      </c>
      <c r="AO22" s="174" t="s">
        <v>221</v>
      </c>
      <c r="AP22" s="174" t="s">
        <v>218</v>
      </c>
      <c r="AQ22" s="174" t="s">
        <v>213</v>
      </c>
      <c r="AR22" s="174" t="s">
        <v>219</v>
      </c>
      <c r="AS22" s="174" t="s">
        <v>220</v>
      </c>
      <c r="AT22" s="329"/>
      <c r="AU22" s="413"/>
      <c r="AV22" s="414"/>
    </row>
    <row r="23" spans="1:50" ht="18.899999999999999" customHeight="1" x14ac:dyDescent="0.25">
      <c r="A23" s="149"/>
      <c r="B23" s="148"/>
      <c r="C23" s="149"/>
      <c r="D23" s="150"/>
      <c r="E23" s="151"/>
      <c r="F23" s="150"/>
      <c r="G23" s="151"/>
      <c r="H23" s="149"/>
      <c r="I23" s="150"/>
      <c r="J23" s="151"/>
      <c r="K23" s="149"/>
      <c r="L23" s="152"/>
      <c r="M23" s="152"/>
      <c r="N23" s="246"/>
      <c r="O23" s="180"/>
      <c r="P23" s="149"/>
      <c r="Q23" s="246"/>
      <c r="R23" s="180"/>
      <c r="S23" s="149"/>
      <c r="T23" s="150"/>
      <c r="U23" s="151"/>
      <c r="V23" s="150"/>
      <c r="W23" s="151"/>
      <c r="X23" s="152"/>
      <c r="Y23" s="153"/>
      <c r="Z23" s="153"/>
      <c r="AA23" s="157"/>
      <c r="AB23" s="159"/>
      <c r="AD23" s="22">
        <f t="shared" ref="AD23:AD40" si="0">IF($C23="",0,IF(SUM(AE23:AG23)&gt;0,0,IF(ISERROR(SEARCH("K",$C23,1))=TRUE,0,$B23)))</f>
        <v>0</v>
      </c>
      <c r="AE23" s="23">
        <f t="shared" ref="AE23:AE40" si="1">IF(ISERROR(SEARCH("LH",$C23,1))=TRUE,0,$B23)</f>
        <v>0</v>
      </c>
      <c r="AF23" s="23">
        <f t="shared" ref="AF23:AF40" si="2">IF(ISERROR(SEARCH("JS",$C23))=TRUE,IF(ISERROR(SEARCH("2.5K",$C23))=TRUE,0,$B23),$B23)</f>
        <v>0</v>
      </c>
      <c r="AG23" s="23">
        <f t="shared" ref="AG23:AG40" si="3">IF(ISERROR(SEARCH("HDR",$C23,1))=TRUE,0,$B23)</f>
        <v>0</v>
      </c>
      <c r="AH23" s="24">
        <f t="shared" ref="AH23:AH40" si="4">IF(ISERROR(SEARCH("CJ",$C23,1))=TRUE,0,$B23)</f>
        <v>0</v>
      </c>
      <c r="AI23" s="175" t="b">
        <v>0</v>
      </c>
      <c r="AJ23" s="146" t="e">
        <f t="shared" ref="AJ23:AJ40" si="5">VALUE(IF(AK23="","",LEFT(C23,SEARCH(AK23,C23)-1)))</f>
        <v>#VALUE!</v>
      </c>
      <c r="AK23" s="146" t="str">
        <f t="shared" ref="AK23:AK40" si="6">IF(AU23="",AV23,AU23)</f>
        <v/>
      </c>
      <c r="AL23" s="146" t="e">
        <f t="shared" ref="AL23:AL40" si="7">IF(ISERROR(SEARCH("/",C23)),VALUE(MID(C23,SEARCH(AK23,C23)+LEN(AK23),LEN(C23))),"")</f>
        <v>#VALUE!</v>
      </c>
      <c r="AM23" s="146" t="str">
        <f t="shared" ref="AM23:AM40" si="8">IF(ISERROR(SEARCH("/",C23)),"",VALUE(MID(C23,SEARCH(AK23,C23)+LEN(AK23),SEARCH("/",C23)-SEARCH(AK23,C23)-LEN(AK23))))</f>
        <v/>
      </c>
      <c r="AN23" s="146" t="str">
        <f t="shared" ref="AN23:AN40" si="9">IF(ISERROR(SEARCH("/",C23)),"",VALUE(MID(C23,SEARCH("/",C23)+1,LEN(C23))))</f>
        <v/>
      </c>
      <c r="AO23" s="146" t="b">
        <f>IF(OR(ISERROR(AJ23),ISERROR(AL23),ISERROR(AM23),ISERROR(AN23)),FALSE,IF(AL23&lt;&gt;"",IF(ISERROR(VLOOKUP(C23,TblJoistSize!$A:$A,1,FALSE)),FALSE,TRUE),TRUE))</f>
        <v>0</v>
      </c>
      <c r="AP23" s="146" t="e">
        <f>VLOOKUP(AK23,$AJ$48:$AM$54,4,FALSE)+IF(LEFT(H23,1)="R",(F23*12+G23),0)</f>
        <v>#N/A</v>
      </c>
      <c r="AQ23" s="146" t="str">
        <f>IF((T23*12+U23)&gt;0,IF(AND((T23*12+U23)&gt;=1,(T23*12+U23)&lt;=(AP23-1)+IF(H23="X",2,0)),"Yes","No"),"No")</f>
        <v>No</v>
      </c>
      <c r="AR23" s="146" t="e">
        <f>VLOOKUP(AK23,$AJ$48:$AM$54,4,FALSE)+IF(LEFT(K23,1)="R",(I23*12+J23),0)</f>
        <v>#N/A</v>
      </c>
      <c r="AS23" s="146" t="str">
        <f>IF((V23*12+W23)&gt;0,IF(AND((V23*12+W23)&gt;=1,(V23*12+W23)&lt;=(AR23-1)+IF(K23="X",2,0)),"Yes","No"),"No")</f>
        <v>No</v>
      </c>
      <c r="AT23" s="146" t="str">
        <f>IF(ISERROR(AJ23),"",IF(AND(AJ23=2.5,AK23="K"),"JS",AK23))</f>
        <v/>
      </c>
      <c r="AU23" s="146" t="str">
        <f t="shared" ref="AU23:AU40" si="10">IF(NOT(ISERROR(SEARCH("KCS",C23))),"KCS",IF(NOT(ISERROR(SEARCH("K",C23))),"K",IF(NOT(ISERROR(SEARCH("SLH",C23))),"SLH",IF(NOT(ISERROR(SEARCH("DLH",C23))),"DLH",IF(NOT(ISERROR(SEARCH("LH",C23))),"LH","")))))</f>
        <v/>
      </c>
      <c r="AV23" s="146" t="str">
        <f t="shared" ref="AV23:AV40" si="11">IF(NOT(ISERROR(SEARCH("JS",C23))),"JS",IF(NOT(ISERROR(SEARCH("HDR",C23))),"HDR",IF(NOT(ISERROR(SEARCH("CJ",C23))),"CJ","")))</f>
        <v/>
      </c>
    </row>
    <row r="24" spans="1:50" ht="18.899999999999999" customHeight="1" x14ac:dyDescent="0.25">
      <c r="A24" s="149"/>
      <c r="B24" s="148"/>
      <c r="C24" s="149"/>
      <c r="D24" s="150"/>
      <c r="E24" s="151"/>
      <c r="F24" s="150"/>
      <c r="G24" s="151"/>
      <c r="H24" s="149"/>
      <c r="I24" s="150"/>
      <c r="J24" s="151"/>
      <c r="K24" s="149"/>
      <c r="L24" s="152"/>
      <c r="M24" s="152"/>
      <c r="N24" s="246"/>
      <c r="O24" s="180"/>
      <c r="P24" s="149"/>
      <c r="Q24" s="246"/>
      <c r="R24" s="180"/>
      <c r="S24" s="149"/>
      <c r="T24" s="150"/>
      <c r="U24" s="151"/>
      <c r="V24" s="150"/>
      <c r="W24" s="151"/>
      <c r="X24" s="152"/>
      <c r="Y24" s="153"/>
      <c r="Z24" s="153"/>
      <c r="AA24" s="157"/>
      <c r="AB24" s="159"/>
      <c r="AD24" s="22">
        <f t="shared" si="0"/>
        <v>0</v>
      </c>
      <c r="AE24" s="23">
        <f t="shared" si="1"/>
        <v>0</v>
      </c>
      <c r="AF24" s="23">
        <f t="shared" si="2"/>
        <v>0</v>
      </c>
      <c r="AG24" s="23">
        <f t="shared" si="3"/>
        <v>0</v>
      </c>
      <c r="AH24" s="24">
        <f t="shared" si="4"/>
        <v>0</v>
      </c>
      <c r="AI24" s="175" t="b">
        <v>0</v>
      </c>
      <c r="AJ24" s="146" t="e">
        <f t="shared" si="5"/>
        <v>#VALUE!</v>
      </c>
      <c r="AK24" s="146" t="str">
        <f t="shared" si="6"/>
        <v/>
      </c>
      <c r="AL24" s="146" t="e">
        <f t="shared" si="7"/>
        <v>#VALUE!</v>
      </c>
      <c r="AM24" s="146" t="str">
        <f t="shared" si="8"/>
        <v/>
      </c>
      <c r="AN24" s="146" t="str">
        <f t="shared" si="9"/>
        <v/>
      </c>
      <c r="AO24" s="146" t="b">
        <f>IF(OR(ISERROR(AJ24),ISERROR(AL24),ISERROR(AM24),ISERROR(AN24)),FALSE,IF(AL24&lt;&gt;"",IF(ISERROR(VLOOKUP(C24,TblJoistSize!$A:$A,1,FALSE)),FALSE,TRUE),TRUE))</f>
        <v>0</v>
      </c>
      <c r="AP24" s="146" t="e">
        <f t="shared" ref="AP24:AP40" si="12">VLOOKUP(AK24,$AJ$48:$AM$54,4,FALSE)+IF(LEFT(H24,1)="R",(F24*12+G24),0)</f>
        <v>#N/A</v>
      </c>
      <c r="AQ24" s="146" t="str">
        <f t="shared" ref="AQ24:AQ40" si="13">IF((T24*12+U24)&gt;0,IF(AND((T24*12+U24)&gt;=1,(T24*12+U24)&lt;=(AP24-1)+IF(H24="X",2,0)),"Yes","No"),"No")</f>
        <v>No</v>
      </c>
      <c r="AR24" s="146" t="e">
        <f t="shared" ref="AR24:AR40" si="14">VLOOKUP(AK24,$AJ$48:$AM$54,4,FALSE)+IF(LEFT(K24,1)="R",(I24*12+J24),0)</f>
        <v>#N/A</v>
      </c>
      <c r="AS24" s="146" t="str">
        <f t="shared" ref="AS24:AS40" si="15">IF((V24*12+W24)&gt;0,IF(AND((V24*12+W24)&gt;=1,(V24*12+W24)&lt;=(AR24-1)+IF(K24="X",2,0)),"Yes","No"),"No")</f>
        <v>No</v>
      </c>
      <c r="AT24" s="146" t="str">
        <f t="shared" ref="AT24:AT40" si="16">IF(ISERROR(AJ24),"",IF(AND(AJ24=2.5,AK24="K"),"JS",AK24))</f>
        <v/>
      </c>
      <c r="AU24" s="146" t="str">
        <f t="shared" si="10"/>
        <v/>
      </c>
      <c r="AV24" s="146" t="str">
        <f t="shared" si="11"/>
        <v/>
      </c>
    </row>
    <row r="25" spans="1:50" ht="18.899999999999999" customHeight="1" x14ac:dyDescent="0.25">
      <c r="A25" s="149"/>
      <c r="B25" s="148"/>
      <c r="C25" s="149"/>
      <c r="D25" s="150"/>
      <c r="E25" s="151"/>
      <c r="F25" s="150"/>
      <c r="G25" s="151"/>
      <c r="H25" s="149"/>
      <c r="I25" s="150"/>
      <c r="J25" s="151"/>
      <c r="K25" s="149"/>
      <c r="L25" s="152"/>
      <c r="M25" s="152"/>
      <c r="N25" s="246"/>
      <c r="O25" s="180"/>
      <c r="P25" s="149"/>
      <c r="Q25" s="246"/>
      <c r="R25" s="180"/>
      <c r="S25" s="149"/>
      <c r="T25" s="150"/>
      <c r="U25" s="151"/>
      <c r="V25" s="150"/>
      <c r="W25" s="151"/>
      <c r="X25" s="152"/>
      <c r="Y25" s="153"/>
      <c r="Z25" s="153"/>
      <c r="AA25" s="157"/>
      <c r="AB25" s="159"/>
      <c r="AD25" s="22">
        <f t="shared" si="0"/>
        <v>0</v>
      </c>
      <c r="AE25" s="23">
        <f t="shared" si="1"/>
        <v>0</v>
      </c>
      <c r="AF25" s="23">
        <f t="shared" si="2"/>
        <v>0</v>
      </c>
      <c r="AG25" s="23">
        <f t="shared" si="3"/>
        <v>0</v>
      </c>
      <c r="AH25" s="24">
        <f t="shared" si="4"/>
        <v>0</v>
      </c>
      <c r="AI25" s="175" t="b">
        <v>0</v>
      </c>
      <c r="AJ25" s="146" t="e">
        <f t="shared" si="5"/>
        <v>#VALUE!</v>
      </c>
      <c r="AK25" s="146" t="str">
        <f t="shared" si="6"/>
        <v/>
      </c>
      <c r="AL25" s="146" t="e">
        <f t="shared" si="7"/>
        <v>#VALUE!</v>
      </c>
      <c r="AM25" s="146" t="str">
        <f t="shared" si="8"/>
        <v/>
      </c>
      <c r="AN25" s="146" t="str">
        <f t="shared" si="9"/>
        <v/>
      </c>
      <c r="AO25" s="146" t="b">
        <f>IF(OR(ISERROR(AJ25),ISERROR(AL25),ISERROR(AM25),ISERROR(AN25)),FALSE,IF(AL25&lt;&gt;"",IF(ISERROR(VLOOKUP(C25,TblJoistSize!$A:$A,1,FALSE)),FALSE,TRUE),TRUE))</f>
        <v>0</v>
      </c>
      <c r="AP25" s="146" t="e">
        <f t="shared" si="12"/>
        <v>#N/A</v>
      </c>
      <c r="AQ25" s="146" t="str">
        <f t="shared" si="13"/>
        <v>No</v>
      </c>
      <c r="AR25" s="146" t="e">
        <f t="shared" si="14"/>
        <v>#N/A</v>
      </c>
      <c r="AS25" s="146" t="str">
        <f t="shared" si="15"/>
        <v>No</v>
      </c>
      <c r="AT25" s="146" t="str">
        <f t="shared" si="16"/>
        <v/>
      </c>
      <c r="AU25" s="146" t="str">
        <f t="shared" si="10"/>
        <v/>
      </c>
      <c r="AV25" s="146" t="str">
        <f t="shared" si="11"/>
        <v/>
      </c>
    </row>
    <row r="26" spans="1:50" ht="18.899999999999999" customHeight="1" x14ac:dyDescent="0.25">
      <c r="A26" s="149"/>
      <c r="B26" s="148"/>
      <c r="C26" s="149"/>
      <c r="D26" s="150"/>
      <c r="E26" s="151"/>
      <c r="F26" s="150"/>
      <c r="G26" s="151"/>
      <c r="H26" s="149"/>
      <c r="I26" s="150"/>
      <c r="J26" s="151"/>
      <c r="K26" s="149"/>
      <c r="L26" s="152"/>
      <c r="M26" s="152"/>
      <c r="N26" s="246"/>
      <c r="O26" s="180"/>
      <c r="P26" s="149"/>
      <c r="Q26" s="246"/>
      <c r="R26" s="180"/>
      <c r="S26" s="149"/>
      <c r="T26" s="150"/>
      <c r="U26" s="151"/>
      <c r="V26" s="150"/>
      <c r="W26" s="151"/>
      <c r="X26" s="152"/>
      <c r="Y26" s="153"/>
      <c r="Z26" s="153"/>
      <c r="AA26" s="157"/>
      <c r="AB26" s="159"/>
      <c r="AD26" s="22">
        <f t="shared" si="0"/>
        <v>0</v>
      </c>
      <c r="AE26" s="23">
        <f t="shared" si="1"/>
        <v>0</v>
      </c>
      <c r="AF26" s="23">
        <f t="shared" si="2"/>
        <v>0</v>
      </c>
      <c r="AG26" s="23">
        <f t="shared" si="3"/>
        <v>0</v>
      </c>
      <c r="AH26" s="24">
        <f t="shared" si="4"/>
        <v>0</v>
      </c>
      <c r="AI26" s="175" t="b">
        <v>0</v>
      </c>
      <c r="AJ26" s="146" t="e">
        <f t="shared" si="5"/>
        <v>#VALUE!</v>
      </c>
      <c r="AK26" s="146" t="str">
        <f t="shared" si="6"/>
        <v/>
      </c>
      <c r="AL26" s="146" t="e">
        <f t="shared" si="7"/>
        <v>#VALUE!</v>
      </c>
      <c r="AM26" s="146" t="str">
        <f t="shared" si="8"/>
        <v/>
      </c>
      <c r="AN26" s="146" t="str">
        <f t="shared" si="9"/>
        <v/>
      </c>
      <c r="AO26" s="146" t="b">
        <f>IF(OR(ISERROR(AJ26),ISERROR(AL26),ISERROR(AM26),ISERROR(AN26)),FALSE,IF(AL26&lt;&gt;"",IF(ISERROR(VLOOKUP(C26,TblJoistSize!$A:$A,1,FALSE)),FALSE,TRUE),TRUE))</f>
        <v>0</v>
      </c>
      <c r="AP26" s="146" t="e">
        <f t="shared" si="12"/>
        <v>#N/A</v>
      </c>
      <c r="AQ26" s="146" t="str">
        <f t="shared" si="13"/>
        <v>No</v>
      </c>
      <c r="AR26" s="146" t="e">
        <f t="shared" si="14"/>
        <v>#N/A</v>
      </c>
      <c r="AS26" s="146" t="str">
        <f t="shared" si="15"/>
        <v>No</v>
      </c>
      <c r="AT26" s="146" t="str">
        <f t="shared" si="16"/>
        <v/>
      </c>
      <c r="AU26" s="146" t="str">
        <f t="shared" si="10"/>
        <v/>
      </c>
      <c r="AV26" s="146" t="str">
        <f t="shared" si="11"/>
        <v/>
      </c>
    </row>
    <row r="27" spans="1:50" ht="18.899999999999999" customHeight="1" x14ac:dyDescent="0.25">
      <c r="A27" s="149" t="s">
        <v>153</v>
      </c>
      <c r="B27" s="148"/>
      <c r="C27" s="149"/>
      <c r="D27" s="150"/>
      <c r="E27" s="151"/>
      <c r="F27" s="150"/>
      <c r="G27" s="151"/>
      <c r="H27" s="149"/>
      <c r="I27" s="150"/>
      <c r="J27" s="151"/>
      <c r="K27" s="149"/>
      <c r="L27" s="152"/>
      <c r="M27" s="152"/>
      <c r="N27" s="246"/>
      <c r="O27" s="180"/>
      <c r="P27" s="149"/>
      <c r="Q27" s="246"/>
      <c r="R27" s="180"/>
      <c r="S27" s="149"/>
      <c r="T27" s="150"/>
      <c r="U27" s="151"/>
      <c r="V27" s="150"/>
      <c r="W27" s="151"/>
      <c r="X27" s="152"/>
      <c r="Y27" s="153"/>
      <c r="Z27" s="153"/>
      <c r="AA27" s="157"/>
      <c r="AB27" s="159"/>
      <c r="AD27" s="22">
        <f t="shared" si="0"/>
        <v>0</v>
      </c>
      <c r="AE27" s="23">
        <f t="shared" si="1"/>
        <v>0</v>
      </c>
      <c r="AF27" s="23">
        <f t="shared" si="2"/>
        <v>0</v>
      </c>
      <c r="AG27" s="23">
        <f t="shared" si="3"/>
        <v>0</v>
      </c>
      <c r="AH27" s="24">
        <f t="shared" si="4"/>
        <v>0</v>
      </c>
      <c r="AI27" s="175" t="b">
        <v>0</v>
      </c>
      <c r="AJ27" s="146" t="e">
        <f t="shared" si="5"/>
        <v>#VALUE!</v>
      </c>
      <c r="AK27" s="146" t="str">
        <f t="shared" si="6"/>
        <v/>
      </c>
      <c r="AL27" s="146" t="e">
        <f t="shared" si="7"/>
        <v>#VALUE!</v>
      </c>
      <c r="AM27" s="146" t="str">
        <f t="shared" si="8"/>
        <v/>
      </c>
      <c r="AN27" s="146" t="str">
        <f t="shared" si="9"/>
        <v/>
      </c>
      <c r="AO27" s="146" t="b">
        <f>IF(OR(ISERROR(AJ27),ISERROR(AL27),ISERROR(AM27),ISERROR(AN27)),FALSE,IF(AL27&lt;&gt;"",IF(ISERROR(VLOOKUP(C27,TblJoistSize!$A:$A,1,FALSE)),FALSE,TRUE),TRUE))</f>
        <v>0</v>
      </c>
      <c r="AP27" s="146" t="e">
        <f t="shared" si="12"/>
        <v>#N/A</v>
      </c>
      <c r="AQ27" s="146" t="str">
        <f t="shared" si="13"/>
        <v>No</v>
      </c>
      <c r="AR27" s="146" t="e">
        <f t="shared" si="14"/>
        <v>#N/A</v>
      </c>
      <c r="AS27" s="146" t="str">
        <f t="shared" si="15"/>
        <v>No</v>
      </c>
      <c r="AT27" s="146" t="str">
        <f t="shared" si="16"/>
        <v/>
      </c>
      <c r="AU27" s="146" t="str">
        <f t="shared" si="10"/>
        <v/>
      </c>
      <c r="AV27" s="146" t="str">
        <f t="shared" si="11"/>
        <v/>
      </c>
    </row>
    <row r="28" spans="1:50" ht="18.899999999999999" customHeight="1" x14ac:dyDescent="0.25">
      <c r="A28" s="149" t="s">
        <v>153</v>
      </c>
      <c r="B28" s="148"/>
      <c r="C28" s="149"/>
      <c r="D28" s="150"/>
      <c r="E28" s="151"/>
      <c r="F28" s="150"/>
      <c r="G28" s="151"/>
      <c r="H28" s="149"/>
      <c r="I28" s="150"/>
      <c r="J28" s="151"/>
      <c r="K28" s="149"/>
      <c r="L28" s="152"/>
      <c r="M28" s="152"/>
      <c r="N28" s="246"/>
      <c r="O28" s="180"/>
      <c r="P28" s="149"/>
      <c r="Q28" s="246"/>
      <c r="R28" s="180"/>
      <c r="S28" s="149"/>
      <c r="T28" s="150"/>
      <c r="U28" s="151"/>
      <c r="V28" s="150"/>
      <c r="W28" s="151"/>
      <c r="X28" s="152"/>
      <c r="Y28" s="153"/>
      <c r="Z28" s="153"/>
      <c r="AA28" s="157"/>
      <c r="AB28" s="159"/>
      <c r="AD28" s="22">
        <f t="shared" si="0"/>
        <v>0</v>
      </c>
      <c r="AE28" s="23">
        <f t="shared" si="1"/>
        <v>0</v>
      </c>
      <c r="AF28" s="23">
        <f t="shared" si="2"/>
        <v>0</v>
      </c>
      <c r="AG28" s="23">
        <f t="shared" si="3"/>
        <v>0</v>
      </c>
      <c r="AH28" s="24">
        <f t="shared" si="4"/>
        <v>0</v>
      </c>
      <c r="AI28" s="175" t="b">
        <v>0</v>
      </c>
      <c r="AJ28" s="146" t="e">
        <f t="shared" si="5"/>
        <v>#VALUE!</v>
      </c>
      <c r="AK28" s="146" t="str">
        <f t="shared" si="6"/>
        <v/>
      </c>
      <c r="AL28" s="146" t="e">
        <f t="shared" si="7"/>
        <v>#VALUE!</v>
      </c>
      <c r="AM28" s="146" t="str">
        <f t="shared" si="8"/>
        <v/>
      </c>
      <c r="AN28" s="146" t="str">
        <f t="shared" si="9"/>
        <v/>
      </c>
      <c r="AO28" s="146" t="b">
        <f>IF(OR(ISERROR(AJ28),ISERROR(AL28),ISERROR(AM28),ISERROR(AN28)),FALSE,IF(AL28&lt;&gt;"",IF(ISERROR(VLOOKUP(C28,TblJoistSize!$A:$A,1,FALSE)),FALSE,TRUE),TRUE))</f>
        <v>0</v>
      </c>
      <c r="AP28" s="146" t="e">
        <f t="shared" si="12"/>
        <v>#N/A</v>
      </c>
      <c r="AQ28" s="146" t="str">
        <f t="shared" si="13"/>
        <v>No</v>
      </c>
      <c r="AR28" s="146" t="e">
        <f t="shared" si="14"/>
        <v>#N/A</v>
      </c>
      <c r="AS28" s="146" t="str">
        <f t="shared" si="15"/>
        <v>No</v>
      </c>
      <c r="AT28" s="146" t="str">
        <f t="shared" si="16"/>
        <v/>
      </c>
      <c r="AU28" s="146" t="str">
        <f t="shared" si="10"/>
        <v/>
      </c>
      <c r="AV28" s="146" t="str">
        <f t="shared" si="11"/>
        <v/>
      </c>
    </row>
    <row r="29" spans="1:50" ht="18.899999999999999" customHeight="1" x14ac:dyDescent="0.25">
      <c r="A29" s="149"/>
      <c r="B29" s="148"/>
      <c r="C29" s="149"/>
      <c r="D29" s="150"/>
      <c r="E29" s="151"/>
      <c r="F29" s="150"/>
      <c r="G29" s="151"/>
      <c r="H29" s="149"/>
      <c r="I29" s="150"/>
      <c r="J29" s="151"/>
      <c r="K29" s="149"/>
      <c r="L29" s="152"/>
      <c r="M29" s="152"/>
      <c r="N29" s="246"/>
      <c r="O29" s="180"/>
      <c r="P29" s="149"/>
      <c r="Q29" s="246"/>
      <c r="R29" s="180"/>
      <c r="S29" s="149"/>
      <c r="T29" s="150"/>
      <c r="U29" s="151"/>
      <c r="V29" s="150"/>
      <c r="W29" s="151"/>
      <c r="X29" s="152"/>
      <c r="Y29" s="153"/>
      <c r="Z29" s="153"/>
      <c r="AA29" s="157"/>
      <c r="AB29" s="159"/>
      <c r="AD29" s="22">
        <f t="shared" si="0"/>
        <v>0</v>
      </c>
      <c r="AE29" s="23">
        <f t="shared" si="1"/>
        <v>0</v>
      </c>
      <c r="AF29" s="23">
        <f t="shared" si="2"/>
        <v>0</v>
      </c>
      <c r="AG29" s="23">
        <f t="shared" si="3"/>
        <v>0</v>
      </c>
      <c r="AH29" s="24">
        <f t="shared" si="4"/>
        <v>0</v>
      </c>
      <c r="AI29" s="175" t="b">
        <v>0</v>
      </c>
      <c r="AJ29" s="146" t="e">
        <f t="shared" si="5"/>
        <v>#VALUE!</v>
      </c>
      <c r="AK29" s="146" t="str">
        <f t="shared" si="6"/>
        <v/>
      </c>
      <c r="AL29" s="146" t="e">
        <f t="shared" si="7"/>
        <v>#VALUE!</v>
      </c>
      <c r="AM29" s="146" t="str">
        <f t="shared" si="8"/>
        <v/>
      </c>
      <c r="AN29" s="146" t="str">
        <f t="shared" si="9"/>
        <v/>
      </c>
      <c r="AO29" s="146" t="b">
        <f>IF(OR(ISERROR(AJ29),ISERROR(AL29),ISERROR(AM29),ISERROR(AN29)),FALSE,IF(AL29&lt;&gt;"",IF(ISERROR(VLOOKUP(C29,TblJoistSize!$A:$A,1,FALSE)),FALSE,TRUE),TRUE))</f>
        <v>0</v>
      </c>
      <c r="AP29" s="146" t="e">
        <f t="shared" si="12"/>
        <v>#N/A</v>
      </c>
      <c r="AQ29" s="146" t="str">
        <f t="shared" si="13"/>
        <v>No</v>
      </c>
      <c r="AR29" s="146" t="e">
        <f t="shared" si="14"/>
        <v>#N/A</v>
      </c>
      <c r="AS29" s="146" t="str">
        <f t="shared" si="15"/>
        <v>No</v>
      </c>
      <c r="AT29" s="146" t="str">
        <f t="shared" si="16"/>
        <v/>
      </c>
      <c r="AU29" s="146" t="str">
        <f t="shared" si="10"/>
        <v/>
      </c>
      <c r="AV29" s="146" t="str">
        <f t="shared" si="11"/>
        <v/>
      </c>
    </row>
    <row r="30" spans="1:50" ht="18.899999999999999" customHeight="1" x14ac:dyDescent="0.25">
      <c r="A30" s="149"/>
      <c r="B30" s="148"/>
      <c r="C30" s="149"/>
      <c r="D30" s="150"/>
      <c r="E30" s="151"/>
      <c r="F30" s="150"/>
      <c r="G30" s="151"/>
      <c r="H30" s="149"/>
      <c r="I30" s="150"/>
      <c r="J30" s="151"/>
      <c r="K30" s="149"/>
      <c r="L30" s="152"/>
      <c r="M30" s="152"/>
      <c r="N30" s="246"/>
      <c r="O30" s="180"/>
      <c r="P30" s="149"/>
      <c r="Q30" s="246"/>
      <c r="R30" s="180"/>
      <c r="S30" s="149"/>
      <c r="T30" s="150"/>
      <c r="U30" s="151"/>
      <c r="V30" s="150"/>
      <c r="W30" s="151"/>
      <c r="X30" s="152"/>
      <c r="Y30" s="153"/>
      <c r="Z30" s="153"/>
      <c r="AA30" s="157"/>
      <c r="AB30" s="159"/>
      <c r="AD30" s="22">
        <f t="shared" si="0"/>
        <v>0</v>
      </c>
      <c r="AE30" s="23">
        <f t="shared" si="1"/>
        <v>0</v>
      </c>
      <c r="AF30" s="23">
        <f t="shared" si="2"/>
        <v>0</v>
      </c>
      <c r="AG30" s="23">
        <f t="shared" si="3"/>
        <v>0</v>
      </c>
      <c r="AH30" s="24">
        <f t="shared" si="4"/>
        <v>0</v>
      </c>
      <c r="AI30" s="175" t="b">
        <v>0</v>
      </c>
      <c r="AJ30" s="146" t="e">
        <f t="shared" si="5"/>
        <v>#VALUE!</v>
      </c>
      <c r="AK30" s="146" t="str">
        <f t="shared" si="6"/>
        <v/>
      </c>
      <c r="AL30" s="146" t="e">
        <f t="shared" si="7"/>
        <v>#VALUE!</v>
      </c>
      <c r="AM30" s="146" t="str">
        <f t="shared" si="8"/>
        <v/>
      </c>
      <c r="AN30" s="146" t="str">
        <f t="shared" si="9"/>
        <v/>
      </c>
      <c r="AO30" s="146" t="b">
        <f>IF(OR(ISERROR(AJ30),ISERROR(AL30),ISERROR(AM30),ISERROR(AN30)),FALSE,IF(AL30&lt;&gt;"",IF(ISERROR(VLOOKUP(C30,TblJoistSize!$A:$A,1,FALSE)),FALSE,TRUE),TRUE))</f>
        <v>0</v>
      </c>
      <c r="AP30" s="146" t="e">
        <f t="shared" si="12"/>
        <v>#N/A</v>
      </c>
      <c r="AQ30" s="146" t="str">
        <f t="shared" si="13"/>
        <v>No</v>
      </c>
      <c r="AR30" s="146" t="e">
        <f t="shared" si="14"/>
        <v>#N/A</v>
      </c>
      <c r="AS30" s="146" t="str">
        <f t="shared" si="15"/>
        <v>No</v>
      </c>
      <c r="AT30" s="146" t="str">
        <f t="shared" si="16"/>
        <v/>
      </c>
      <c r="AU30" s="146" t="str">
        <f t="shared" si="10"/>
        <v/>
      </c>
      <c r="AV30" s="146" t="str">
        <f t="shared" si="11"/>
        <v/>
      </c>
    </row>
    <row r="31" spans="1:50" ht="18.899999999999999" customHeight="1" x14ac:dyDescent="0.25">
      <c r="A31" s="149"/>
      <c r="B31" s="148"/>
      <c r="C31" s="149"/>
      <c r="D31" s="150"/>
      <c r="E31" s="151"/>
      <c r="F31" s="150"/>
      <c r="G31" s="151"/>
      <c r="H31" s="149"/>
      <c r="I31" s="150"/>
      <c r="J31" s="151"/>
      <c r="K31" s="149"/>
      <c r="L31" s="152"/>
      <c r="M31" s="152"/>
      <c r="N31" s="246"/>
      <c r="O31" s="180"/>
      <c r="P31" s="149"/>
      <c r="Q31" s="246"/>
      <c r="R31" s="180"/>
      <c r="S31" s="149"/>
      <c r="T31" s="150"/>
      <c r="U31" s="151"/>
      <c r="V31" s="150"/>
      <c r="W31" s="151"/>
      <c r="X31" s="152"/>
      <c r="Y31" s="153"/>
      <c r="Z31" s="153"/>
      <c r="AA31" s="157"/>
      <c r="AB31" s="159"/>
      <c r="AD31" s="22">
        <f t="shared" si="0"/>
        <v>0</v>
      </c>
      <c r="AE31" s="23">
        <f t="shared" si="1"/>
        <v>0</v>
      </c>
      <c r="AF31" s="23">
        <f t="shared" si="2"/>
        <v>0</v>
      </c>
      <c r="AG31" s="23">
        <f t="shared" si="3"/>
        <v>0</v>
      </c>
      <c r="AH31" s="24">
        <f t="shared" si="4"/>
        <v>0</v>
      </c>
      <c r="AI31" s="175" t="b">
        <v>0</v>
      </c>
      <c r="AJ31" s="146" t="e">
        <f t="shared" si="5"/>
        <v>#VALUE!</v>
      </c>
      <c r="AK31" s="146" t="str">
        <f t="shared" si="6"/>
        <v/>
      </c>
      <c r="AL31" s="146" t="e">
        <f t="shared" si="7"/>
        <v>#VALUE!</v>
      </c>
      <c r="AM31" s="146" t="str">
        <f t="shared" si="8"/>
        <v/>
      </c>
      <c r="AN31" s="146" t="str">
        <f t="shared" si="9"/>
        <v/>
      </c>
      <c r="AO31" s="146" t="b">
        <f>IF(OR(ISERROR(AJ31),ISERROR(AL31),ISERROR(AM31),ISERROR(AN31)),FALSE,IF(AL31&lt;&gt;"",IF(ISERROR(VLOOKUP(C31,TblJoistSize!$A:$A,1,FALSE)),FALSE,TRUE),TRUE))</f>
        <v>0</v>
      </c>
      <c r="AP31" s="146" t="e">
        <f t="shared" si="12"/>
        <v>#N/A</v>
      </c>
      <c r="AQ31" s="146" t="str">
        <f t="shared" si="13"/>
        <v>No</v>
      </c>
      <c r="AR31" s="146" t="e">
        <f t="shared" si="14"/>
        <v>#N/A</v>
      </c>
      <c r="AS31" s="146" t="str">
        <f t="shared" si="15"/>
        <v>No</v>
      </c>
      <c r="AT31" s="146" t="str">
        <f t="shared" si="16"/>
        <v/>
      </c>
      <c r="AU31" s="146" t="str">
        <f t="shared" si="10"/>
        <v/>
      </c>
      <c r="AV31" s="146" t="str">
        <f t="shared" si="11"/>
        <v/>
      </c>
    </row>
    <row r="32" spans="1:50" ht="18.899999999999999" customHeight="1" x14ac:dyDescent="0.25">
      <c r="A32" s="149"/>
      <c r="B32" s="148"/>
      <c r="C32" s="149"/>
      <c r="D32" s="150"/>
      <c r="E32" s="151"/>
      <c r="F32" s="150"/>
      <c r="G32" s="151"/>
      <c r="H32" s="149"/>
      <c r="I32" s="150"/>
      <c r="J32" s="151"/>
      <c r="K32" s="149"/>
      <c r="L32" s="152"/>
      <c r="M32" s="152"/>
      <c r="N32" s="246"/>
      <c r="O32" s="180"/>
      <c r="P32" s="149"/>
      <c r="Q32" s="246"/>
      <c r="R32" s="180"/>
      <c r="S32" s="149"/>
      <c r="T32" s="150"/>
      <c r="U32" s="151"/>
      <c r="V32" s="150"/>
      <c r="W32" s="151"/>
      <c r="X32" s="152"/>
      <c r="Y32" s="153"/>
      <c r="Z32" s="153"/>
      <c r="AA32" s="157"/>
      <c r="AB32" s="159"/>
      <c r="AD32" s="22">
        <f t="shared" si="0"/>
        <v>0</v>
      </c>
      <c r="AE32" s="23">
        <f t="shared" si="1"/>
        <v>0</v>
      </c>
      <c r="AF32" s="23">
        <f t="shared" si="2"/>
        <v>0</v>
      </c>
      <c r="AG32" s="23">
        <f t="shared" si="3"/>
        <v>0</v>
      </c>
      <c r="AH32" s="24">
        <f t="shared" si="4"/>
        <v>0</v>
      </c>
      <c r="AI32" s="175" t="b">
        <v>0</v>
      </c>
      <c r="AJ32" s="146" t="e">
        <f t="shared" si="5"/>
        <v>#VALUE!</v>
      </c>
      <c r="AK32" s="146" t="str">
        <f t="shared" si="6"/>
        <v/>
      </c>
      <c r="AL32" s="146" t="e">
        <f t="shared" si="7"/>
        <v>#VALUE!</v>
      </c>
      <c r="AM32" s="146" t="str">
        <f t="shared" si="8"/>
        <v/>
      </c>
      <c r="AN32" s="146" t="str">
        <f t="shared" si="9"/>
        <v/>
      </c>
      <c r="AO32" s="146" t="b">
        <f>IF(OR(ISERROR(AJ32),ISERROR(AL32),ISERROR(AM32),ISERROR(AN32)),FALSE,IF(AL32&lt;&gt;"",IF(ISERROR(VLOOKUP(C32,TblJoistSize!$A:$A,1,FALSE)),FALSE,TRUE),TRUE))</f>
        <v>0</v>
      </c>
      <c r="AP32" s="146" t="e">
        <f t="shared" si="12"/>
        <v>#N/A</v>
      </c>
      <c r="AQ32" s="146" t="str">
        <f t="shared" si="13"/>
        <v>No</v>
      </c>
      <c r="AR32" s="146" t="e">
        <f t="shared" si="14"/>
        <v>#N/A</v>
      </c>
      <c r="AS32" s="146" t="str">
        <f t="shared" si="15"/>
        <v>No</v>
      </c>
      <c r="AT32" s="146" t="str">
        <f t="shared" si="16"/>
        <v/>
      </c>
      <c r="AU32" s="146" t="str">
        <f t="shared" si="10"/>
        <v/>
      </c>
      <c r="AV32" s="146" t="str">
        <f t="shared" si="11"/>
        <v/>
      </c>
    </row>
    <row r="33" spans="1:48" ht="18.899999999999999" customHeight="1" x14ac:dyDescent="0.25">
      <c r="A33" s="149"/>
      <c r="B33" s="148"/>
      <c r="C33" s="149"/>
      <c r="D33" s="150"/>
      <c r="E33" s="151"/>
      <c r="F33" s="150"/>
      <c r="G33" s="151"/>
      <c r="H33" s="149"/>
      <c r="I33" s="150"/>
      <c r="J33" s="151"/>
      <c r="K33" s="149"/>
      <c r="L33" s="152"/>
      <c r="M33" s="152"/>
      <c r="N33" s="246"/>
      <c r="O33" s="180"/>
      <c r="P33" s="149"/>
      <c r="Q33" s="246"/>
      <c r="R33" s="180"/>
      <c r="S33" s="149"/>
      <c r="T33" s="150"/>
      <c r="U33" s="151"/>
      <c r="V33" s="150"/>
      <c r="W33" s="151"/>
      <c r="X33" s="152"/>
      <c r="Y33" s="153"/>
      <c r="Z33" s="153"/>
      <c r="AA33" s="157"/>
      <c r="AB33" s="159"/>
      <c r="AD33" s="22">
        <f t="shared" si="0"/>
        <v>0</v>
      </c>
      <c r="AE33" s="23">
        <f t="shared" si="1"/>
        <v>0</v>
      </c>
      <c r="AF33" s="23">
        <f t="shared" si="2"/>
        <v>0</v>
      </c>
      <c r="AG33" s="23">
        <f t="shared" si="3"/>
        <v>0</v>
      </c>
      <c r="AH33" s="24">
        <f t="shared" si="4"/>
        <v>0</v>
      </c>
      <c r="AI33" s="175" t="b">
        <v>0</v>
      </c>
      <c r="AJ33" s="146" t="e">
        <f t="shared" si="5"/>
        <v>#VALUE!</v>
      </c>
      <c r="AK33" s="146" t="str">
        <f t="shared" si="6"/>
        <v/>
      </c>
      <c r="AL33" s="146" t="e">
        <f t="shared" si="7"/>
        <v>#VALUE!</v>
      </c>
      <c r="AM33" s="146" t="str">
        <f t="shared" si="8"/>
        <v/>
      </c>
      <c r="AN33" s="146" t="str">
        <f t="shared" si="9"/>
        <v/>
      </c>
      <c r="AO33" s="146" t="b">
        <f>IF(OR(ISERROR(AJ33),ISERROR(AL33),ISERROR(AM33),ISERROR(AN33)),FALSE,IF(AL33&lt;&gt;"",IF(ISERROR(VLOOKUP(C33,TblJoistSize!$A:$A,1,FALSE)),FALSE,TRUE),TRUE))</f>
        <v>0</v>
      </c>
      <c r="AP33" s="146" t="e">
        <f t="shared" si="12"/>
        <v>#N/A</v>
      </c>
      <c r="AQ33" s="146" t="str">
        <f t="shared" si="13"/>
        <v>No</v>
      </c>
      <c r="AR33" s="146" t="e">
        <f t="shared" si="14"/>
        <v>#N/A</v>
      </c>
      <c r="AS33" s="146" t="str">
        <f t="shared" si="15"/>
        <v>No</v>
      </c>
      <c r="AT33" s="146" t="str">
        <f t="shared" si="16"/>
        <v/>
      </c>
      <c r="AU33" s="146" t="str">
        <f t="shared" si="10"/>
        <v/>
      </c>
      <c r="AV33" s="146" t="str">
        <f t="shared" si="11"/>
        <v/>
      </c>
    </row>
    <row r="34" spans="1:48" ht="18.899999999999999" customHeight="1" x14ac:dyDescent="0.25">
      <c r="A34" s="149"/>
      <c r="B34" s="148"/>
      <c r="C34" s="149"/>
      <c r="D34" s="150"/>
      <c r="E34" s="151"/>
      <c r="F34" s="150"/>
      <c r="G34" s="151"/>
      <c r="H34" s="149"/>
      <c r="I34" s="150"/>
      <c r="J34" s="151"/>
      <c r="K34" s="149"/>
      <c r="L34" s="152"/>
      <c r="M34" s="152"/>
      <c r="N34" s="246"/>
      <c r="O34" s="180"/>
      <c r="P34" s="149"/>
      <c r="Q34" s="246"/>
      <c r="R34" s="180"/>
      <c r="S34" s="149"/>
      <c r="T34" s="150"/>
      <c r="U34" s="151"/>
      <c r="V34" s="150"/>
      <c r="W34" s="151"/>
      <c r="X34" s="152"/>
      <c r="Y34" s="153"/>
      <c r="Z34" s="153"/>
      <c r="AA34" s="157"/>
      <c r="AB34" s="159"/>
      <c r="AD34" s="22">
        <f t="shared" si="0"/>
        <v>0</v>
      </c>
      <c r="AE34" s="23">
        <f t="shared" si="1"/>
        <v>0</v>
      </c>
      <c r="AF34" s="23">
        <f t="shared" si="2"/>
        <v>0</v>
      </c>
      <c r="AG34" s="23">
        <f t="shared" si="3"/>
        <v>0</v>
      </c>
      <c r="AH34" s="24">
        <f t="shared" si="4"/>
        <v>0</v>
      </c>
      <c r="AI34" s="175" t="b">
        <v>0</v>
      </c>
      <c r="AJ34" s="146" t="e">
        <f t="shared" si="5"/>
        <v>#VALUE!</v>
      </c>
      <c r="AK34" s="146" t="str">
        <f t="shared" si="6"/>
        <v/>
      </c>
      <c r="AL34" s="146" t="e">
        <f t="shared" si="7"/>
        <v>#VALUE!</v>
      </c>
      <c r="AM34" s="146" t="str">
        <f t="shared" si="8"/>
        <v/>
      </c>
      <c r="AN34" s="146" t="str">
        <f t="shared" si="9"/>
        <v/>
      </c>
      <c r="AO34" s="146" t="b">
        <f>IF(OR(ISERROR(AJ34),ISERROR(AL34),ISERROR(AM34),ISERROR(AN34)),FALSE,IF(AL34&lt;&gt;"",IF(ISERROR(VLOOKUP(C34,TblJoistSize!$A:$A,1,FALSE)),FALSE,TRUE),TRUE))</f>
        <v>0</v>
      </c>
      <c r="AP34" s="146" t="e">
        <f t="shared" si="12"/>
        <v>#N/A</v>
      </c>
      <c r="AQ34" s="146" t="str">
        <f t="shared" si="13"/>
        <v>No</v>
      </c>
      <c r="AR34" s="146" t="e">
        <f t="shared" si="14"/>
        <v>#N/A</v>
      </c>
      <c r="AS34" s="146" t="str">
        <f t="shared" si="15"/>
        <v>No</v>
      </c>
      <c r="AT34" s="146" t="str">
        <f t="shared" si="16"/>
        <v/>
      </c>
      <c r="AU34" s="146" t="str">
        <f t="shared" si="10"/>
        <v/>
      </c>
      <c r="AV34" s="146" t="str">
        <f t="shared" si="11"/>
        <v/>
      </c>
    </row>
    <row r="35" spans="1:48" ht="18.899999999999999" customHeight="1" x14ac:dyDescent="0.25">
      <c r="A35" s="149"/>
      <c r="B35" s="148"/>
      <c r="C35" s="149"/>
      <c r="D35" s="150"/>
      <c r="E35" s="151"/>
      <c r="F35" s="150"/>
      <c r="G35" s="151"/>
      <c r="H35" s="149"/>
      <c r="I35" s="150"/>
      <c r="J35" s="151"/>
      <c r="K35" s="149"/>
      <c r="L35" s="152"/>
      <c r="M35" s="152"/>
      <c r="N35" s="246"/>
      <c r="O35" s="180"/>
      <c r="P35" s="149"/>
      <c r="Q35" s="246"/>
      <c r="R35" s="180"/>
      <c r="S35" s="149"/>
      <c r="T35" s="150"/>
      <c r="U35" s="151"/>
      <c r="V35" s="150"/>
      <c r="W35" s="151"/>
      <c r="X35" s="152"/>
      <c r="Y35" s="153"/>
      <c r="Z35" s="153"/>
      <c r="AA35" s="157"/>
      <c r="AB35" s="159"/>
      <c r="AD35" s="22">
        <f t="shared" si="0"/>
        <v>0</v>
      </c>
      <c r="AE35" s="23">
        <f t="shared" si="1"/>
        <v>0</v>
      </c>
      <c r="AF35" s="23">
        <f t="shared" si="2"/>
        <v>0</v>
      </c>
      <c r="AG35" s="23">
        <f t="shared" si="3"/>
        <v>0</v>
      </c>
      <c r="AH35" s="24">
        <f t="shared" si="4"/>
        <v>0</v>
      </c>
      <c r="AI35" s="175" t="b">
        <v>0</v>
      </c>
      <c r="AJ35" s="146" t="e">
        <f t="shared" si="5"/>
        <v>#VALUE!</v>
      </c>
      <c r="AK35" s="146" t="str">
        <f t="shared" si="6"/>
        <v/>
      </c>
      <c r="AL35" s="146" t="e">
        <f t="shared" si="7"/>
        <v>#VALUE!</v>
      </c>
      <c r="AM35" s="146" t="str">
        <f t="shared" si="8"/>
        <v/>
      </c>
      <c r="AN35" s="146" t="str">
        <f t="shared" si="9"/>
        <v/>
      </c>
      <c r="AO35" s="146" t="b">
        <f>IF(OR(ISERROR(AJ35),ISERROR(AL35),ISERROR(AM35),ISERROR(AN35)),FALSE,IF(AL35&lt;&gt;"",IF(ISERROR(VLOOKUP(C35,TblJoistSize!$A:$A,1,FALSE)),FALSE,TRUE),TRUE))</f>
        <v>0</v>
      </c>
      <c r="AP35" s="146" t="e">
        <f t="shared" si="12"/>
        <v>#N/A</v>
      </c>
      <c r="AQ35" s="146" t="str">
        <f t="shared" si="13"/>
        <v>No</v>
      </c>
      <c r="AR35" s="146" t="e">
        <f t="shared" si="14"/>
        <v>#N/A</v>
      </c>
      <c r="AS35" s="146" t="str">
        <f t="shared" si="15"/>
        <v>No</v>
      </c>
      <c r="AT35" s="146" t="str">
        <f t="shared" si="16"/>
        <v/>
      </c>
      <c r="AU35" s="146" t="str">
        <f t="shared" si="10"/>
        <v/>
      </c>
      <c r="AV35" s="146" t="str">
        <f t="shared" si="11"/>
        <v/>
      </c>
    </row>
    <row r="36" spans="1:48" ht="18.899999999999999" customHeight="1" x14ac:dyDescent="0.25">
      <c r="A36" s="149"/>
      <c r="B36" s="148"/>
      <c r="C36" s="149"/>
      <c r="D36" s="150"/>
      <c r="E36" s="151"/>
      <c r="F36" s="150"/>
      <c r="G36" s="151"/>
      <c r="H36" s="149"/>
      <c r="I36" s="150"/>
      <c r="J36" s="151"/>
      <c r="K36" s="149"/>
      <c r="L36" s="152"/>
      <c r="M36" s="152"/>
      <c r="N36" s="246"/>
      <c r="O36" s="180"/>
      <c r="P36" s="149"/>
      <c r="Q36" s="246"/>
      <c r="R36" s="180"/>
      <c r="S36" s="149"/>
      <c r="T36" s="150"/>
      <c r="U36" s="151"/>
      <c r="V36" s="150"/>
      <c r="W36" s="151"/>
      <c r="X36" s="152"/>
      <c r="Y36" s="153"/>
      <c r="Z36" s="153"/>
      <c r="AA36" s="157"/>
      <c r="AB36" s="159"/>
      <c r="AD36" s="22">
        <f t="shared" si="0"/>
        <v>0</v>
      </c>
      <c r="AE36" s="23">
        <f t="shared" si="1"/>
        <v>0</v>
      </c>
      <c r="AF36" s="23">
        <f t="shared" si="2"/>
        <v>0</v>
      </c>
      <c r="AG36" s="23">
        <f t="shared" si="3"/>
        <v>0</v>
      </c>
      <c r="AH36" s="24">
        <f t="shared" si="4"/>
        <v>0</v>
      </c>
      <c r="AI36" s="175" t="b">
        <v>0</v>
      </c>
      <c r="AJ36" s="146" t="e">
        <f t="shared" si="5"/>
        <v>#VALUE!</v>
      </c>
      <c r="AK36" s="146" t="str">
        <f t="shared" si="6"/>
        <v/>
      </c>
      <c r="AL36" s="146" t="e">
        <f t="shared" si="7"/>
        <v>#VALUE!</v>
      </c>
      <c r="AM36" s="146" t="str">
        <f t="shared" si="8"/>
        <v/>
      </c>
      <c r="AN36" s="146" t="str">
        <f t="shared" si="9"/>
        <v/>
      </c>
      <c r="AO36" s="146" t="b">
        <f>IF(OR(ISERROR(AJ36),ISERROR(AL36),ISERROR(AM36),ISERROR(AN36)),FALSE,IF(AL36&lt;&gt;"",IF(ISERROR(VLOOKUP(C36,TblJoistSize!$A:$A,1,FALSE)),FALSE,TRUE),TRUE))</f>
        <v>0</v>
      </c>
      <c r="AP36" s="146" t="e">
        <f t="shared" si="12"/>
        <v>#N/A</v>
      </c>
      <c r="AQ36" s="146" t="str">
        <f t="shared" si="13"/>
        <v>No</v>
      </c>
      <c r="AR36" s="146" t="e">
        <f t="shared" si="14"/>
        <v>#N/A</v>
      </c>
      <c r="AS36" s="146" t="str">
        <f t="shared" si="15"/>
        <v>No</v>
      </c>
      <c r="AT36" s="146" t="str">
        <f t="shared" si="16"/>
        <v/>
      </c>
      <c r="AU36" s="146" t="str">
        <f t="shared" si="10"/>
        <v/>
      </c>
      <c r="AV36" s="146" t="str">
        <f t="shared" si="11"/>
        <v/>
      </c>
    </row>
    <row r="37" spans="1:48" ht="18.899999999999999" customHeight="1" x14ac:dyDescent="0.25">
      <c r="A37" s="149"/>
      <c r="B37" s="148"/>
      <c r="C37" s="149"/>
      <c r="D37" s="150"/>
      <c r="E37" s="151"/>
      <c r="F37" s="150"/>
      <c r="G37" s="151"/>
      <c r="H37" s="149"/>
      <c r="I37" s="150"/>
      <c r="J37" s="151"/>
      <c r="K37" s="149"/>
      <c r="L37" s="152"/>
      <c r="M37" s="152"/>
      <c r="N37" s="246"/>
      <c r="O37" s="180"/>
      <c r="P37" s="149"/>
      <c r="Q37" s="246"/>
      <c r="R37" s="180"/>
      <c r="S37" s="149"/>
      <c r="T37" s="150"/>
      <c r="U37" s="151"/>
      <c r="V37" s="150"/>
      <c r="W37" s="151"/>
      <c r="X37" s="152"/>
      <c r="Y37" s="153"/>
      <c r="Z37" s="153"/>
      <c r="AA37" s="157"/>
      <c r="AB37" s="159"/>
      <c r="AD37" s="22">
        <f t="shared" si="0"/>
        <v>0</v>
      </c>
      <c r="AE37" s="23">
        <f t="shared" si="1"/>
        <v>0</v>
      </c>
      <c r="AF37" s="23">
        <f t="shared" si="2"/>
        <v>0</v>
      </c>
      <c r="AG37" s="23">
        <f t="shared" si="3"/>
        <v>0</v>
      </c>
      <c r="AH37" s="24">
        <f t="shared" si="4"/>
        <v>0</v>
      </c>
      <c r="AI37" s="175" t="b">
        <v>0</v>
      </c>
      <c r="AJ37" s="146" t="e">
        <f t="shared" si="5"/>
        <v>#VALUE!</v>
      </c>
      <c r="AK37" s="146" t="str">
        <f t="shared" si="6"/>
        <v/>
      </c>
      <c r="AL37" s="146" t="e">
        <f t="shared" si="7"/>
        <v>#VALUE!</v>
      </c>
      <c r="AM37" s="146" t="str">
        <f t="shared" si="8"/>
        <v/>
      </c>
      <c r="AN37" s="146" t="str">
        <f t="shared" si="9"/>
        <v/>
      </c>
      <c r="AO37" s="146" t="b">
        <f>IF(OR(ISERROR(AJ37),ISERROR(AL37),ISERROR(AM37),ISERROR(AN37)),FALSE,IF(AL37&lt;&gt;"",IF(ISERROR(VLOOKUP(C37,TblJoistSize!$A:$A,1,FALSE)),FALSE,TRUE),TRUE))</f>
        <v>0</v>
      </c>
      <c r="AP37" s="146" t="e">
        <f t="shared" si="12"/>
        <v>#N/A</v>
      </c>
      <c r="AQ37" s="146" t="str">
        <f t="shared" si="13"/>
        <v>No</v>
      </c>
      <c r="AR37" s="146" t="e">
        <f t="shared" si="14"/>
        <v>#N/A</v>
      </c>
      <c r="AS37" s="146" t="str">
        <f t="shared" si="15"/>
        <v>No</v>
      </c>
      <c r="AT37" s="146" t="str">
        <f t="shared" si="16"/>
        <v/>
      </c>
      <c r="AU37" s="146" t="str">
        <f t="shared" si="10"/>
        <v/>
      </c>
      <c r="AV37" s="146" t="str">
        <f t="shared" si="11"/>
        <v/>
      </c>
    </row>
    <row r="38" spans="1:48" ht="18.899999999999999" customHeight="1" x14ac:dyDescent="0.25">
      <c r="A38" s="149"/>
      <c r="B38" s="148"/>
      <c r="C38" s="149"/>
      <c r="D38" s="150"/>
      <c r="E38" s="151"/>
      <c r="F38" s="150"/>
      <c r="G38" s="151"/>
      <c r="H38" s="149"/>
      <c r="I38" s="150"/>
      <c r="J38" s="151"/>
      <c r="K38" s="149"/>
      <c r="L38" s="152"/>
      <c r="M38" s="152"/>
      <c r="N38" s="246"/>
      <c r="O38" s="180"/>
      <c r="P38" s="149"/>
      <c r="Q38" s="246"/>
      <c r="R38" s="180"/>
      <c r="S38" s="149"/>
      <c r="T38" s="150"/>
      <c r="U38" s="151"/>
      <c r="V38" s="150"/>
      <c r="W38" s="151"/>
      <c r="X38" s="152"/>
      <c r="Y38" s="153"/>
      <c r="Z38" s="153"/>
      <c r="AA38" s="157"/>
      <c r="AB38" s="159"/>
      <c r="AD38" s="22">
        <f t="shared" si="0"/>
        <v>0</v>
      </c>
      <c r="AE38" s="23">
        <f t="shared" si="1"/>
        <v>0</v>
      </c>
      <c r="AF38" s="23">
        <f t="shared" si="2"/>
        <v>0</v>
      </c>
      <c r="AG38" s="23">
        <f t="shared" si="3"/>
        <v>0</v>
      </c>
      <c r="AH38" s="24">
        <f t="shared" si="4"/>
        <v>0</v>
      </c>
      <c r="AI38" s="175" t="b">
        <v>0</v>
      </c>
      <c r="AJ38" s="146" t="e">
        <f t="shared" si="5"/>
        <v>#VALUE!</v>
      </c>
      <c r="AK38" s="146" t="str">
        <f t="shared" si="6"/>
        <v/>
      </c>
      <c r="AL38" s="146" t="e">
        <f t="shared" si="7"/>
        <v>#VALUE!</v>
      </c>
      <c r="AM38" s="146" t="str">
        <f t="shared" si="8"/>
        <v/>
      </c>
      <c r="AN38" s="146" t="str">
        <f t="shared" si="9"/>
        <v/>
      </c>
      <c r="AO38" s="146" t="b">
        <f>IF(OR(ISERROR(AJ38),ISERROR(AL38),ISERROR(AM38),ISERROR(AN38)),FALSE,IF(AL38&lt;&gt;"",IF(ISERROR(VLOOKUP(C38,TblJoistSize!$A:$A,1,FALSE)),FALSE,TRUE),TRUE))</f>
        <v>0</v>
      </c>
      <c r="AP38" s="146" t="e">
        <f t="shared" si="12"/>
        <v>#N/A</v>
      </c>
      <c r="AQ38" s="146" t="str">
        <f t="shared" si="13"/>
        <v>No</v>
      </c>
      <c r="AR38" s="146" t="e">
        <f t="shared" si="14"/>
        <v>#N/A</v>
      </c>
      <c r="AS38" s="146" t="str">
        <f t="shared" si="15"/>
        <v>No</v>
      </c>
      <c r="AT38" s="146" t="str">
        <f t="shared" si="16"/>
        <v/>
      </c>
      <c r="AU38" s="146" t="str">
        <f t="shared" si="10"/>
        <v/>
      </c>
      <c r="AV38" s="146" t="str">
        <f t="shared" si="11"/>
        <v/>
      </c>
    </row>
    <row r="39" spans="1:48" ht="18.899999999999999" customHeight="1" x14ac:dyDescent="0.25">
      <c r="A39" s="149"/>
      <c r="B39" s="148"/>
      <c r="C39" s="149"/>
      <c r="D39" s="150"/>
      <c r="E39" s="151"/>
      <c r="F39" s="150"/>
      <c r="G39" s="151"/>
      <c r="H39" s="149"/>
      <c r="I39" s="150"/>
      <c r="J39" s="151"/>
      <c r="K39" s="149"/>
      <c r="L39" s="152"/>
      <c r="M39" s="152"/>
      <c r="N39" s="246"/>
      <c r="O39" s="180"/>
      <c r="P39" s="149"/>
      <c r="Q39" s="246"/>
      <c r="R39" s="180"/>
      <c r="S39" s="149"/>
      <c r="T39" s="150"/>
      <c r="U39" s="151"/>
      <c r="V39" s="150"/>
      <c r="W39" s="151"/>
      <c r="X39" s="152"/>
      <c r="Y39" s="153"/>
      <c r="Z39" s="153"/>
      <c r="AA39" s="157"/>
      <c r="AB39" s="159"/>
      <c r="AD39" s="22">
        <f t="shared" si="0"/>
        <v>0</v>
      </c>
      <c r="AE39" s="23">
        <f t="shared" si="1"/>
        <v>0</v>
      </c>
      <c r="AF39" s="23">
        <f t="shared" si="2"/>
        <v>0</v>
      </c>
      <c r="AG39" s="23">
        <f t="shared" si="3"/>
        <v>0</v>
      </c>
      <c r="AH39" s="24">
        <f t="shared" si="4"/>
        <v>0</v>
      </c>
      <c r="AI39" s="175" t="b">
        <v>0</v>
      </c>
      <c r="AJ39" s="146" t="e">
        <f t="shared" si="5"/>
        <v>#VALUE!</v>
      </c>
      <c r="AK39" s="146" t="str">
        <f t="shared" si="6"/>
        <v/>
      </c>
      <c r="AL39" s="146" t="e">
        <f t="shared" si="7"/>
        <v>#VALUE!</v>
      </c>
      <c r="AM39" s="146" t="str">
        <f t="shared" si="8"/>
        <v/>
      </c>
      <c r="AN39" s="146" t="str">
        <f t="shared" si="9"/>
        <v/>
      </c>
      <c r="AO39" s="146" t="b">
        <f>IF(OR(ISERROR(AJ39),ISERROR(AL39),ISERROR(AM39),ISERROR(AN39)),FALSE,IF(AL39&lt;&gt;"",IF(ISERROR(VLOOKUP(C39,TblJoistSize!$A:$A,1,FALSE)),FALSE,TRUE),TRUE))</f>
        <v>0</v>
      </c>
      <c r="AP39" s="146" t="e">
        <f t="shared" si="12"/>
        <v>#N/A</v>
      </c>
      <c r="AQ39" s="146" t="str">
        <f t="shared" si="13"/>
        <v>No</v>
      </c>
      <c r="AR39" s="146" t="e">
        <f t="shared" si="14"/>
        <v>#N/A</v>
      </c>
      <c r="AS39" s="146" t="str">
        <f t="shared" si="15"/>
        <v>No</v>
      </c>
      <c r="AT39" s="146" t="str">
        <f t="shared" si="16"/>
        <v/>
      </c>
      <c r="AU39" s="146" t="str">
        <f t="shared" si="10"/>
        <v/>
      </c>
      <c r="AV39" s="146" t="str">
        <f t="shared" si="11"/>
        <v/>
      </c>
    </row>
    <row r="40" spans="1:48" ht="18.899999999999999" customHeight="1" thickBot="1" x14ac:dyDescent="0.3">
      <c r="A40" s="149"/>
      <c r="B40" s="148"/>
      <c r="C40" s="149"/>
      <c r="D40" s="150"/>
      <c r="E40" s="151"/>
      <c r="F40" s="150"/>
      <c r="G40" s="151"/>
      <c r="H40" s="149"/>
      <c r="I40" s="150"/>
      <c r="J40" s="151"/>
      <c r="K40" s="149"/>
      <c r="L40" s="152"/>
      <c r="M40" s="152"/>
      <c r="N40" s="246"/>
      <c r="O40" s="180"/>
      <c r="P40" s="149"/>
      <c r="Q40" s="246"/>
      <c r="R40" s="180"/>
      <c r="S40" s="149"/>
      <c r="T40" s="150"/>
      <c r="U40" s="151"/>
      <c r="V40" s="150"/>
      <c r="W40" s="151"/>
      <c r="X40" s="152"/>
      <c r="Y40" s="153"/>
      <c r="Z40" s="153"/>
      <c r="AA40" s="157"/>
      <c r="AB40" s="159"/>
      <c r="AD40" s="22">
        <f t="shared" si="0"/>
        <v>0</v>
      </c>
      <c r="AE40" s="23">
        <f t="shared" si="1"/>
        <v>0</v>
      </c>
      <c r="AF40" s="23">
        <f t="shared" si="2"/>
        <v>0</v>
      </c>
      <c r="AG40" s="23">
        <f t="shared" si="3"/>
        <v>0</v>
      </c>
      <c r="AH40" s="24">
        <f t="shared" si="4"/>
        <v>0</v>
      </c>
      <c r="AI40" s="175" t="b">
        <v>0</v>
      </c>
      <c r="AJ40" s="146" t="e">
        <f t="shared" si="5"/>
        <v>#VALUE!</v>
      </c>
      <c r="AK40" s="146" t="str">
        <f t="shared" si="6"/>
        <v/>
      </c>
      <c r="AL40" s="146" t="e">
        <f t="shared" si="7"/>
        <v>#VALUE!</v>
      </c>
      <c r="AM40" s="146" t="str">
        <f t="shared" si="8"/>
        <v/>
      </c>
      <c r="AN40" s="146" t="str">
        <f t="shared" si="9"/>
        <v/>
      </c>
      <c r="AO40" s="146" t="b">
        <f>IF(OR(ISERROR(AJ40),ISERROR(AL40),ISERROR(AM40),ISERROR(AN40)),FALSE,IF(AL40&lt;&gt;"",IF(ISERROR(VLOOKUP(C40,TblJoistSize!$A:$A,1,FALSE)),FALSE,TRUE),TRUE))</f>
        <v>0</v>
      </c>
      <c r="AP40" s="146" t="e">
        <f t="shared" si="12"/>
        <v>#N/A</v>
      </c>
      <c r="AQ40" s="146" t="str">
        <f t="shared" si="13"/>
        <v>No</v>
      </c>
      <c r="AR40" s="146" t="e">
        <f t="shared" si="14"/>
        <v>#N/A</v>
      </c>
      <c r="AS40" s="146" t="str">
        <f t="shared" si="15"/>
        <v>No</v>
      </c>
      <c r="AT40" s="146" t="str">
        <f t="shared" si="16"/>
        <v/>
      </c>
      <c r="AU40" s="146" t="str">
        <f t="shared" si="10"/>
        <v/>
      </c>
      <c r="AV40" s="146" t="str">
        <f t="shared" si="11"/>
        <v/>
      </c>
    </row>
    <row r="41" spans="1:48" ht="16.8" thickTop="1" thickBot="1" x14ac:dyDescent="0.35">
      <c r="AD41" s="25">
        <f>SUM(AD23:AD40)</f>
        <v>0</v>
      </c>
      <c r="AE41" s="112">
        <f>SUM(AE23:AE40)</f>
        <v>0</v>
      </c>
      <c r="AF41" s="112">
        <f>SUM(AF23:AF40)</f>
        <v>0</v>
      </c>
      <c r="AG41" s="112">
        <f>SUM(AG23:AG40)</f>
        <v>0</v>
      </c>
      <c r="AH41" s="113">
        <f>SUM(AH23:AH40)</f>
        <v>0</v>
      </c>
    </row>
    <row r="42" spans="1:48" hidden="1" x14ac:dyDescent="0.25"/>
    <row r="43" spans="1:48" hidden="1" x14ac:dyDescent="0.25"/>
    <row r="44" spans="1:48" hidden="1" x14ac:dyDescent="0.25"/>
    <row r="45" spans="1:48" hidden="1" x14ac:dyDescent="0.25"/>
    <row r="46" spans="1:48" hidden="1" x14ac:dyDescent="0.25"/>
    <row r="47" spans="1:48" x14ac:dyDescent="0.25">
      <c r="AD47" s="228">
        <f>SUM(AD41:AH41)</f>
        <v>0</v>
      </c>
      <c r="AK47" s="170" t="s">
        <v>216</v>
      </c>
      <c r="AL47" s="170" t="s">
        <v>215</v>
      </c>
      <c r="AM47" s="2" t="s">
        <v>217</v>
      </c>
    </row>
    <row r="48" spans="1:48" x14ac:dyDescent="0.25">
      <c r="AJ48" s="2" t="s">
        <v>90</v>
      </c>
      <c r="AK48" s="176">
        <v>0.5625</v>
      </c>
      <c r="AL48" s="177">
        <v>1.5</v>
      </c>
      <c r="AM48" s="177">
        <v>4</v>
      </c>
    </row>
    <row r="49" spans="36:39" x14ac:dyDescent="0.25">
      <c r="AJ49" s="2" t="s">
        <v>456</v>
      </c>
      <c r="AK49" s="176">
        <v>0.5625</v>
      </c>
      <c r="AL49" s="177">
        <v>1.5</v>
      </c>
      <c r="AM49" s="177">
        <v>4</v>
      </c>
    </row>
    <row r="50" spans="36:39" x14ac:dyDescent="0.25">
      <c r="AJ50" s="2" t="s">
        <v>91</v>
      </c>
      <c r="AK50" s="176">
        <v>0.8125</v>
      </c>
      <c r="AL50" s="177">
        <v>1.5</v>
      </c>
      <c r="AM50" s="177">
        <v>6</v>
      </c>
    </row>
    <row r="51" spans="36:39" x14ac:dyDescent="0.25">
      <c r="AJ51" s="2" t="s">
        <v>457</v>
      </c>
      <c r="AK51" s="176">
        <v>0.8125</v>
      </c>
      <c r="AL51" s="177">
        <v>1.5</v>
      </c>
      <c r="AM51" s="177">
        <v>6</v>
      </c>
    </row>
    <row r="52" spans="36:39" x14ac:dyDescent="0.25">
      <c r="AJ52" s="2" t="s">
        <v>458</v>
      </c>
      <c r="AK52" s="176">
        <v>0.8125</v>
      </c>
      <c r="AL52" s="177">
        <v>1.5</v>
      </c>
      <c r="AM52" s="177">
        <v>6</v>
      </c>
    </row>
    <row r="53" spans="36:39" x14ac:dyDescent="0.25">
      <c r="AJ53" s="2" t="s">
        <v>92</v>
      </c>
      <c r="AK53" s="176">
        <v>0.5625</v>
      </c>
      <c r="AL53" s="177">
        <v>1.5</v>
      </c>
      <c r="AM53" s="177">
        <v>4</v>
      </c>
    </row>
    <row r="54" spans="36:39" x14ac:dyDescent="0.25">
      <c r="AJ54" s="2" t="s">
        <v>151</v>
      </c>
      <c r="AK54" s="176">
        <v>0.8125</v>
      </c>
      <c r="AL54" s="177">
        <v>1.5</v>
      </c>
      <c r="AM54" s="177">
        <v>6</v>
      </c>
    </row>
  </sheetData>
  <sheetProtection password="E02B" sheet="1" objects="1" scenarios="1" selectLockedCells="1"/>
  <dataConsolidate/>
  <mergeCells count="38">
    <mergeCell ref="V22:W22"/>
    <mergeCell ref="F21:H21"/>
    <mergeCell ref="I22:J22"/>
    <mergeCell ref="M7:P7"/>
    <mergeCell ref="Q22:R22"/>
    <mergeCell ref="T22:U22"/>
    <mergeCell ref="A5:M5"/>
    <mergeCell ref="T21:X21"/>
    <mergeCell ref="Y21:Z21"/>
    <mergeCell ref="I21:K21"/>
    <mergeCell ref="L21:M21"/>
    <mergeCell ref="C9:O9"/>
    <mergeCell ref="C10:O10"/>
    <mergeCell ref="Q21:S21"/>
    <mergeCell ref="B21:B22"/>
    <mergeCell ref="C21:C22"/>
    <mergeCell ref="N21:P21"/>
    <mergeCell ref="N22:O22"/>
    <mergeCell ref="F22:G22"/>
    <mergeCell ref="D21:E22"/>
    <mergeCell ref="S10:W10"/>
    <mergeCell ref="A21:A22"/>
    <mergeCell ref="AT20:AT22"/>
    <mergeCell ref="AU20:AV22"/>
    <mergeCell ref="Z1:AA1"/>
    <mergeCell ref="Z2:AA2"/>
    <mergeCell ref="Z3:AA3"/>
    <mergeCell ref="Y6:Z6"/>
    <mergeCell ref="Z4:AA4"/>
    <mergeCell ref="S9:AA9"/>
    <mergeCell ref="Z10:AA10"/>
    <mergeCell ref="P1:S1"/>
    <mergeCell ref="P2:S3"/>
    <mergeCell ref="P4:S4"/>
    <mergeCell ref="W1:Y1"/>
    <mergeCell ref="W2:Y2"/>
    <mergeCell ref="W3:Y3"/>
    <mergeCell ref="W4:Y4"/>
  </mergeCells>
  <phoneticPr fontId="0" type="noConversion"/>
  <conditionalFormatting sqref="A23:A40">
    <cfRule type="expression" dxfId="150" priority="1" stopIfTrue="1">
      <formula>AND($AE$1,B23=0)</formula>
    </cfRule>
    <cfRule type="expression" dxfId="149" priority="2" stopIfTrue="1">
      <formula>AND($AD$1="M",$AI23)</formula>
    </cfRule>
    <cfRule type="expression" dxfId="148" priority="3" stopIfTrue="1">
      <formula>AND(NOT($AE$1),B23=0,OR($AD$1="",$AD$1="M"))</formula>
    </cfRule>
  </conditionalFormatting>
  <conditionalFormatting sqref="X23:Z40 D23:E40 L23:M40 P23:P40 S23:S40">
    <cfRule type="expression" dxfId="147" priority="4" stopIfTrue="1">
      <formula>AND($AE$1,$B23=0)</formula>
    </cfRule>
    <cfRule type="expression" dxfId="146" priority="5" stopIfTrue="1">
      <formula>AND($AD$1="M",$AI23)</formula>
    </cfRule>
  </conditionalFormatting>
  <conditionalFormatting sqref="C23:C40">
    <cfRule type="expression" dxfId="145" priority="6" stopIfTrue="1">
      <formula>NOT($AO23)</formula>
    </cfRule>
    <cfRule type="expression" dxfId="144" priority="7" stopIfTrue="1">
      <formula>AND($AE$1,$B23=0)</formula>
    </cfRule>
    <cfRule type="expression" dxfId="143" priority="8" stopIfTrue="1">
      <formula>AND($AD$1="M",$AI23)</formula>
    </cfRule>
  </conditionalFormatting>
  <conditionalFormatting sqref="F23:F40 I23:I40">
    <cfRule type="expression" dxfId="142" priority="9" stopIfTrue="1">
      <formula>AND($AE$1,$B23=0)</formula>
    </cfRule>
    <cfRule type="expression" dxfId="141" priority="10" stopIfTrue="1">
      <formula>AND($AD$1="M",$AI23)</formula>
    </cfRule>
    <cfRule type="expression" dxfId="140" priority="11" stopIfTrue="1">
      <formula>AND((F23*12+G23)&lt;2,H23="X")</formula>
    </cfRule>
  </conditionalFormatting>
  <conditionalFormatting sqref="G23:G40 J23:J40">
    <cfRule type="expression" dxfId="139" priority="12" stopIfTrue="1">
      <formula>AND($AE$1,$B23=0)</formula>
    </cfRule>
    <cfRule type="expression" dxfId="138" priority="13" stopIfTrue="1">
      <formula>AND($AD$1="M",$AI23)</formula>
    </cfRule>
    <cfRule type="expression" dxfId="137" priority="14" stopIfTrue="1">
      <formula>AND((F23*12+G23)&lt;2,H23="X")</formula>
    </cfRule>
  </conditionalFormatting>
  <conditionalFormatting sqref="H23:H40 K23:K40">
    <cfRule type="expression" dxfId="136" priority="15" stopIfTrue="1">
      <formula>AND($AE$1,$B23=0)</formula>
    </cfRule>
    <cfRule type="expression" dxfId="135" priority="16" stopIfTrue="1">
      <formula>AND($AD$1="M",$AI23)</formula>
    </cfRule>
    <cfRule type="expression" dxfId="134" priority="17" stopIfTrue="1">
      <formula>AND((F23*12+G23)&lt;2,H23="X")</formula>
    </cfRule>
  </conditionalFormatting>
  <conditionalFormatting sqref="N23:O40 Q23:R40">
    <cfRule type="expression" dxfId="133" priority="18" stopIfTrue="1">
      <formula>ISTEXT(N23)</formula>
    </cfRule>
    <cfRule type="expression" dxfId="132" priority="19" stopIfTrue="1">
      <formula>AND($AE$1,$B23=0)</formula>
    </cfRule>
    <cfRule type="expression" dxfId="131" priority="20" stopIfTrue="1">
      <formula>AND($AD$1="M",$AI23)</formula>
    </cfRule>
  </conditionalFormatting>
  <conditionalFormatting sqref="T23:U40">
    <cfRule type="expression" dxfId="130" priority="21" stopIfTrue="1">
      <formula>$AQ23="No"</formula>
    </cfRule>
    <cfRule type="expression" dxfId="129" priority="22" stopIfTrue="1">
      <formula>AND($AE$1,$B23=0)</formula>
    </cfRule>
    <cfRule type="expression" dxfId="128" priority="23" stopIfTrue="1">
      <formula>AND($AD$1="M",$AI23)</formula>
    </cfRule>
  </conditionalFormatting>
  <conditionalFormatting sqref="V23:W40">
    <cfRule type="expression" dxfId="127" priority="24" stopIfTrue="1">
      <formula>$AS23="No"</formula>
    </cfRule>
    <cfRule type="expression" dxfId="126" priority="25" stopIfTrue="1">
      <formula>AND($AE$1,$B23=0)</formula>
    </cfRule>
    <cfRule type="expression" dxfId="125" priority="26" stopIfTrue="1">
      <formula>AND($AD$1="M",$AI23)</formula>
    </cfRule>
  </conditionalFormatting>
  <conditionalFormatting sqref="AA23:AA40">
    <cfRule type="expression" dxfId="124" priority="27" stopIfTrue="1">
      <formula>AND($AE$1,$B23=0)</formula>
    </cfRule>
    <cfRule type="expression" dxfId="123" priority="28" stopIfTrue="1">
      <formula>LEN(AA23)&gt;23</formula>
    </cfRule>
    <cfRule type="expression" dxfId="122" priority="29" stopIfTrue="1">
      <formula>AND($AD$1="M",$AI23)</formula>
    </cfRule>
  </conditionalFormatting>
  <conditionalFormatting sqref="B23:B40">
    <cfRule type="expression" dxfId="121" priority="30" stopIfTrue="1">
      <formula>AND($AE$1,$B23=0)</formula>
    </cfRule>
    <cfRule type="expression" dxfId="120" priority="31" stopIfTrue="1">
      <formula>AND($AD$1="M",$AI23)</formula>
    </cfRule>
    <cfRule type="expression" dxfId="119" priority="32" stopIfTrue="1">
      <formula>AND(NOT($AE$1),B23=0,OR($AD$1="",$AD$1="M"))</formula>
    </cfRule>
  </conditionalFormatting>
  <conditionalFormatting sqref="P2:S4">
    <cfRule type="cellIs" dxfId="118" priority="33" stopIfTrue="1" operator="equal">
      <formula>""</formula>
    </cfRule>
  </conditionalFormatting>
  <conditionalFormatting sqref="M7:P7">
    <cfRule type="cellIs" dxfId="117" priority="34" stopIfTrue="1" operator="equal">
      <formula>"NO PAINT"</formula>
    </cfRule>
  </conditionalFormatting>
  <dataValidations count="1">
    <dataValidation type="list" allowBlank="1" showInputMessage="1" showErrorMessage="1" sqref="M7:P7">
      <formula1>"GRAY, NO PAINT"</formula1>
    </dataValidation>
  </dataValidations>
  <printOptions horizontalCentered="1"/>
  <pageMargins left="0.3" right="0.3" top="0.5" bottom="0.6" header="0" footer="0.25"/>
  <pageSetup scale="63" pageOrder="overThenDown" orientation="landscape" r:id="rId1"/>
  <headerFooter alignWithMargins="0">
    <oddFooter>&amp;L&amp;12Form Revised: 3/18/2008
File: &amp;F&amp;R&amp;12Printed: &amp;D &amp;T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indexed="43"/>
    <pageSetUpPr fitToPage="1"/>
  </sheetPr>
  <dimension ref="A1:AW54"/>
  <sheetViews>
    <sheetView showGridLines="0" zoomScale="70" zoomScaleNormal="65" zoomScaleSheetLayoutView="50" workbookViewId="0">
      <selection activeCell="A16" sqref="A16"/>
    </sheetView>
  </sheetViews>
  <sheetFormatPr defaultColWidth="9.109375" defaultRowHeight="13.2" x14ac:dyDescent="0.25"/>
  <cols>
    <col min="1" max="1" width="8.33203125" style="2" customWidth="1"/>
    <col min="2" max="2" width="7.6640625" style="2" customWidth="1"/>
    <col min="3" max="3" width="24.6640625" style="2" customWidth="1"/>
    <col min="4" max="4" width="5.6640625" style="2" customWidth="1"/>
    <col min="5" max="5" width="7.33203125" style="2" customWidth="1"/>
    <col min="6" max="6" width="4.6640625" style="2" customWidth="1"/>
    <col min="7" max="7" width="7.33203125" style="2" customWidth="1"/>
    <col min="8" max="8" width="5.6640625" style="2" customWidth="1"/>
    <col min="9" max="9" width="4.6640625" style="2" customWidth="1"/>
    <col min="10" max="10" width="7.33203125" style="2" customWidth="1"/>
    <col min="11" max="11" width="5.6640625" style="2" customWidth="1"/>
    <col min="12" max="13" width="7.33203125" style="2" customWidth="1"/>
    <col min="14" max="14" width="4.6640625" style="2" customWidth="1"/>
    <col min="15" max="15" width="8.33203125" style="2" customWidth="1"/>
    <col min="16" max="16" width="5.6640625" style="2" customWidth="1"/>
    <col min="17" max="17" width="4.6640625" style="2" customWidth="1"/>
    <col min="18" max="18" width="8.33203125" style="2" customWidth="1"/>
    <col min="19" max="19" width="5.6640625" style="2" customWidth="1"/>
    <col min="20" max="20" width="4.6640625" style="2" customWidth="1"/>
    <col min="21" max="21" width="7.33203125" style="2" customWidth="1"/>
    <col min="22" max="22" width="4.6640625" style="2" customWidth="1"/>
    <col min="23" max="24" width="7.33203125" style="2" customWidth="1"/>
    <col min="25" max="26" width="8.6640625" style="2" customWidth="1"/>
    <col min="27" max="27" width="24.33203125" style="2" customWidth="1"/>
    <col min="28" max="28" width="12.6640625" style="2" customWidth="1"/>
    <col min="29" max="29" width="6.6640625" style="2" customWidth="1"/>
    <col min="30" max="48" width="6.6640625" style="2" hidden="1" customWidth="1"/>
    <col min="49" max="49" width="6.6640625" style="2" customWidth="1"/>
    <col min="50" max="16384" width="9.109375" style="2"/>
  </cols>
  <sheetData>
    <row r="1" spans="1:49" s="50" customFormat="1" ht="21.9" customHeight="1" thickBot="1" x14ac:dyDescent="0.55000000000000004">
      <c r="A1" s="87"/>
      <c r="B1" s="87"/>
      <c r="C1" s="87"/>
      <c r="D1" s="87"/>
      <c r="E1" s="87"/>
      <c r="F1" s="87"/>
      <c r="G1" s="87"/>
      <c r="H1" s="87"/>
      <c r="I1" s="48"/>
      <c r="J1" s="48"/>
      <c r="K1" s="48"/>
      <c r="L1" s="48"/>
      <c r="M1" s="48"/>
      <c r="N1" s="87"/>
      <c r="O1" s="48"/>
      <c r="P1" s="351" t="str">
        <f>IF(AD1="","",VLOOKUP(AD1,'Job Info.'!X:AA,4,FALSE))</f>
        <v>Master</v>
      </c>
      <c r="Q1" s="351"/>
      <c r="R1" s="351"/>
      <c r="S1" s="351"/>
      <c r="T1" s="100"/>
      <c r="U1" s="48"/>
      <c r="V1" s="100"/>
      <c r="W1" s="415" t="s">
        <v>125</v>
      </c>
      <c r="X1" s="415"/>
      <c r="Y1" s="415"/>
      <c r="Z1" s="405" t="str">
        <f ca="1">'Job Info.'!D12</f>
        <v>260-868-6000</v>
      </c>
      <c r="AA1" s="405"/>
      <c r="AD1" s="50" t="str">
        <f>'Job Info.'!D30</f>
        <v>M</v>
      </c>
      <c r="AE1" s="50" t="b">
        <f>'Job Info.'!D32</f>
        <v>0</v>
      </c>
      <c r="AF1" s="207"/>
    </row>
    <row r="2" spans="1:49" s="50" customFormat="1" ht="21.9" customHeight="1" thickTop="1" x14ac:dyDescent="0.4">
      <c r="A2" s="69"/>
      <c r="B2" s="69"/>
      <c r="C2" s="69"/>
      <c r="D2" s="69"/>
      <c r="E2" s="69"/>
      <c r="F2" s="69"/>
      <c r="G2" s="69"/>
      <c r="H2" s="69"/>
      <c r="I2" s="48"/>
      <c r="J2" s="48"/>
      <c r="K2" s="48"/>
      <c r="L2" s="48"/>
      <c r="M2" s="48"/>
      <c r="N2" s="69"/>
      <c r="O2" s="48"/>
      <c r="P2" s="352" t="str">
        <f>IF(AD1="","",IF(VLOOKUP(AD1,'Job Info.'!X:Z,2,FALSE),"Released for Fabrication",""))</f>
        <v/>
      </c>
      <c r="Q2" s="353"/>
      <c r="R2" s="353"/>
      <c r="S2" s="354"/>
      <c r="T2" s="100"/>
      <c r="U2" s="48"/>
      <c r="V2" s="100"/>
      <c r="W2" s="415" t="s">
        <v>126</v>
      </c>
      <c r="X2" s="415"/>
      <c r="Y2" s="415"/>
      <c r="Z2" s="405" t="str">
        <f ca="1">'Job Info.'!D13</f>
        <v>260-868-6002</v>
      </c>
      <c r="AA2" s="405"/>
    </row>
    <row r="3" spans="1:49" s="50" customFormat="1" ht="21.9" customHeight="1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355"/>
      <c r="Q3" s="356"/>
      <c r="R3" s="356"/>
      <c r="S3" s="357"/>
      <c r="T3" s="100"/>
      <c r="U3" s="48"/>
      <c r="V3" s="100"/>
      <c r="W3" s="415" t="s">
        <v>128</v>
      </c>
      <c r="X3" s="415"/>
      <c r="Y3" s="415"/>
      <c r="Z3" s="405" t="str">
        <f ca="1">'Job Info.'!D14</f>
        <v>260-868-6003</v>
      </c>
      <c r="AA3" s="405"/>
    </row>
    <row r="4" spans="1:49" s="50" customFormat="1" ht="21.9" customHeight="1" thickBot="1" x14ac:dyDescent="0.4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358" t="str">
        <f>IF(AD1="","",IF(VLOOKUP(AD1,'Job Info.'!X:Z,2,FALSE),VLOOKUP(AD1,'Job Info.'!X:Z,3,FALSE),""))</f>
        <v/>
      </c>
      <c r="Q4" s="359"/>
      <c r="R4" s="359"/>
      <c r="S4" s="360"/>
      <c r="T4" s="100"/>
      <c r="U4" s="48"/>
      <c r="V4" s="100"/>
      <c r="W4" s="415" t="s">
        <v>127</v>
      </c>
      <c r="X4" s="415"/>
      <c r="Y4" s="415"/>
      <c r="Z4" s="405" t="str">
        <f ca="1">'Job Info.'!D15</f>
        <v>260-868-6004</v>
      </c>
      <c r="AA4" s="405"/>
    </row>
    <row r="5" spans="1:49" s="50" customFormat="1" ht="24.9" customHeight="1" thickTop="1" x14ac:dyDescent="0.3">
      <c r="A5" s="416" t="str">
        <f ca="1">'Job Info.'!D11</f>
        <v>6115 County Road 42 | Butler, IN  46721 | www.newmill.com</v>
      </c>
      <c r="B5" s="417"/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49" s="50" customFormat="1" ht="21.9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73" t="s">
        <v>20</v>
      </c>
      <c r="Y6" s="366" t="str">
        <f>IF(ISBLANK('Job Info.'!D8),"",'Job Info.'!D8)</f>
        <v/>
      </c>
      <c r="Z6" s="366"/>
      <c r="AA6" s="111"/>
    </row>
    <row r="7" spans="1:49" ht="21.75" customHeight="1" x14ac:dyDescent="0.3">
      <c r="A7" s="101" t="s">
        <v>0</v>
      </c>
      <c r="B7" s="52"/>
      <c r="C7" s="52"/>
      <c r="D7" s="52"/>
      <c r="E7" s="52"/>
      <c r="F7" s="52"/>
      <c r="G7" s="52"/>
      <c r="H7" s="52"/>
      <c r="I7" s="52"/>
      <c r="J7" s="52"/>
      <c r="K7" s="48"/>
      <c r="L7" s="73" t="s">
        <v>26</v>
      </c>
      <c r="M7" s="397"/>
      <c r="N7" s="397"/>
      <c r="O7" s="397"/>
      <c r="P7" s="397"/>
      <c r="Q7" s="242"/>
      <c r="R7" s="242"/>
      <c r="S7" s="242"/>
      <c r="T7" s="242"/>
      <c r="U7" s="48"/>
      <c r="V7" s="48"/>
      <c r="W7" s="48"/>
      <c r="X7" s="77" t="s">
        <v>21</v>
      </c>
      <c r="Y7" s="127"/>
      <c r="Z7" s="126" t="str">
        <f>IF(ISBLANK('Job Info.'!D9),"",'Job Info.'!D9)</f>
        <v/>
      </c>
      <c r="AA7" s="48"/>
      <c r="AB7" s="50"/>
    </row>
    <row r="8" spans="1:49" ht="9.9" customHeight="1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48"/>
      <c r="P8" s="48"/>
      <c r="Q8" s="52"/>
      <c r="R8" s="48"/>
      <c r="S8" s="48"/>
      <c r="T8" s="52"/>
      <c r="U8" s="48"/>
      <c r="V8" s="48"/>
      <c r="W8" s="48"/>
      <c r="X8" s="48"/>
      <c r="Y8" s="48"/>
      <c r="Z8" s="48"/>
      <c r="AA8" s="48"/>
      <c r="AB8" s="50"/>
    </row>
    <row r="9" spans="1:49" ht="21.9" customHeight="1" x14ac:dyDescent="0.3">
      <c r="A9" s="90"/>
      <c r="B9" s="75" t="s">
        <v>1</v>
      </c>
      <c r="C9" s="383" t="str">
        <f>IF(ISBLANK('Job Info.'!D3),"",'Job Info.'!D3)</f>
        <v/>
      </c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4"/>
      <c r="P9" s="6"/>
      <c r="Q9" s="95"/>
      <c r="R9" s="75" t="s">
        <v>2</v>
      </c>
      <c r="S9" s="181" t="str">
        <f>IF(ISBLANK('Job Info.'!D5),"",'Job Info.'!D5)</f>
        <v/>
      </c>
      <c r="T9" s="181"/>
      <c r="U9" s="181"/>
      <c r="V9" s="181"/>
      <c r="W9" s="181"/>
      <c r="X9" s="181"/>
      <c r="Y9" s="181"/>
      <c r="Z9" s="181"/>
      <c r="AA9" s="181"/>
      <c r="AB9" s="50"/>
    </row>
    <row r="10" spans="1:49" ht="21.9" customHeight="1" x14ac:dyDescent="0.3">
      <c r="A10" s="96"/>
      <c r="B10" s="97" t="s">
        <v>3</v>
      </c>
      <c r="C10" s="383" t="str">
        <f>IF(ISBLANK('Job Info.'!D4),"",'Job Info.'!D4)</f>
        <v/>
      </c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4"/>
      <c r="P10" s="5"/>
      <c r="Q10" s="3"/>
      <c r="R10" s="97" t="s">
        <v>22</v>
      </c>
      <c r="S10" s="383" t="str">
        <f>IF(ISBLANK('Job Info.'!D6),"",'Job Info.'!D6)</f>
        <v/>
      </c>
      <c r="T10" s="383"/>
      <c r="U10" s="383"/>
      <c r="V10" s="383"/>
      <c r="W10" s="384"/>
      <c r="X10" s="3"/>
      <c r="Y10" s="97" t="s">
        <v>23</v>
      </c>
      <c r="Z10" s="181" t="str">
        <f>IF(ISBLANK('Job Info.'!D7),"",'Job Info.'!D7)</f>
        <v/>
      </c>
      <c r="AA10" s="181"/>
      <c r="AB10" s="50"/>
    </row>
    <row r="11" spans="1:49" ht="9.9" customHeight="1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0"/>
    </row>
    <row r="12" spans="1:49" ht="18" customHeight="1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49" t="s">
        <v>4</v>
      </c>
      <c r="AA12" s="168"/>
      <c r="AB12" s="183">
        <f>AA12</f>
        <v>0</v>
      </c>
    </row>
    <row r="13" spans="1:49" ht="15" customHeight="1" x14ac:dyDescent="0.3">
      <c r="A13" s="94"/>
      <c r="B13" s="94"/>
      <c r="C13" s="9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2"/>
      <c r="X13" s="52"/>
      <c r="Y13" s="52"/>
      <c r="Z13" s="52"/>
      <c r="AA13" s="167" t="s">
        <v>144</v>
      </c>
      <c r="AB13" s="50"/>
      <c r="AT13" s="327" t="s">
        <v>502</v>
      </c>
      <c r="AU13" s="409" t="s">
        <v>503</v>
      </c>
      <c r="AV13" s="410"/>
    </row>
    <row r="14" spans="1:49" s="84" customFormat="1" ht="17.100000000000001" customHeight="1" thickBot="1" x14ac:dyDescent="0.3">
      <c r="A14" s="377" t="s">
        <v>51</v>
      </c>
      <c r="B14" s="377" t="s">
        <v>28</v>
      </c>
      <c r="C14" s="377" t="s">
        <v>24</v>
      </c>
      <c r="D14" s="379" t="s">
        <v>25</v>
      </c>
      <c r="E14" s="391"/>
      <c r="F14" s="370" t="s">
        <v>9</v>
      </c>
      <c r="G14" s="372"/>
      <c r="H14" s="371"/>
      <c r="I14" s="370" t="s">
        <v>10</v>
      </c>
      <c r="J14" s="372"/>
      <c r="K14" s="371"/>
      <c r="L14" s="370" t="s">
        <v>11</v>
      </c>
      <c r="M14" s="371"/>
      <c r="N14" s="370" t="s">
        <v>12</v>
      </c>
      <c r="O14" s="372"/>
      <c r="P14" s="371"/>
      <c r="Q14" s="370" t="s">
        <v>13</v>
      </c>
      <c r="R14" s="372"/>
      <c r="S14" s="371"/>
      <c r="T14" s="370" t="s">
        <v>14</v>
      </c>
      <c r="U14" s="372"/>
      <c r="V14" s="372"/>
      <c r="W14" s="372"/>
      <c r="X14" s="372"/>
      <c r="Y14" s="370" t="s">
        <v>148</v>
      </c>
      <c r="Z14" s="371"/>
      <c r="AA14" s="155" t="s">
        <v>15</v>
      </c>
      <c r="AB14" s="50"/>
      <c r="AC14" s="172" t="s">
        <v>80</v>
      </c>
      <c r="AT14" s="328"/>
      <c r="AU14" s="411"/>
      <c r="AV14" s="412"/>
      <c r="AW14" s="171" t="s">
        <v>81</v>
      </c>
    </row>
    <row r="15" spans="1:49" s="84" customFormat="1" ht="17.100000000000001" customHeight="1" x14ac:dyDescent="0.3">
      <c r="A15" s="378"/>
      <c r="B15" s="378"/>
      <c r="C15" s="378"/>
      <c r="D15" s="381"/>
      <c r="E15" s="392"/>
      <c r="F15" s="370" t="s">
        <v>16</v>
      </c>
      <c r="G15" s="371"/>
      <c r="H15" s="81" t="s">
        <v>17</v>
      </c>
      <c r="I15" s="370" t="s">
        <v>16</v>
      </c>
      <c r="J15" s="371"/>
      <c r="K15" s="81" t="s">
        <v>17</v>
      </c>
      <c r="L15" s="81" t="s">
        <v>18</v>
      </c>
      <c r="M15" s="81" t="s">
        <v>19</v>
      </c>
      <c r="N15" s="370" t="s">
        <v>16</v>
      </c>
      <c r="O15" s="371"/>
      <c r="P15" s="81" t="s">
        <v>17</v>
      </c>
      <c r="Q15" s="370" t="s">
        <v>16</v>
      </c>
      <c r="R15" s="371"/>
      <c r="S15" s="81" t="s">
        <v>17</v>
      </c>
      <c r="T15" s="370" t="s">
        <v>106</v>
      </c>
      <c r="U15" s="371"/>
      <c r="V15" s="370" t="s">
        <v>107</v>
      </c>
      <c r="W15" s="371"/>
      <c r="X15" s="110" t="s">
        <v>27</v>
      </c>
      <c r="Y15" s="81" t="s">
        <v>149</v>
      </c>
      <c r="Z15" s="81" t="s">
        <v>150</v>
      </c>
      <c r="AA15" s="182" t="s">
        <v>72</v>
      </c>
      <c r="AB15" s="50"/>
      <c r="AD15" s="19" t="s">
        <v>90</v>
      </c>
      <c r="AE15" s="20" t="s">
        <v>91</v>
      </c>
      <c r="AF15" s="20" t="s">
        <v>92</v>
      </c>
      <c r="AG15" s="20" t="s">
        <v>93</v>
      </c>
      <c r="AH15" s="21" t="s">
        <v>151</v>
      </c>
      <c r="AI15" s="173" t="s">
        <v>209</v>
      </c>
      <c r="AJ15" s="174" t="s">
        <v>210</v>
      </c>
      <c r="AK15" s="174" t="s">
        <v>211</v>
      </c>
      <c r="AL15" s="174" t="s">
        <v>212</v>
      </c>
      <c r="AM15" s="174" t="s">
        <v>186</v>
      </c>
      <c r="AN15" s="174" t="s">
        <v>202</v>
      </c>
      <c r="AO15" s="174" t="s">
        <v>221</v>
      </c>
      <c r="AP15" s="174" t="s">
        <v>218</v>
      </c>
      <c r="AQ15" s="174" t="s">
        <v>213</v>
      </c>
      <c r="AR15" s="174" t="s">
        <v>219</v>
      </c>
      <c r="AS15" s="174" t="s">
        <v>220</v>
      </c>
      <c r="AT15" s="329"/>
      <c r="AU15" s="413"/>
      <c r="AV15" s="414"/>
    </row>
    <row r="16" spans="1:49" ht="18.899999999999999" customHeight="1" x14ac:dyDescent="0.25">
      <c r="A16" s="149"/>
      <c r="B16" s="148"/>
      <c r="C16" s="149"/>
      <c r="D16" s="150"/>
      <c r="E16" s="151"/>
      <c r="F16" s="150"/>
      <c r="G16" s="151"/>
      <c r="H16" s="149"/>
      <c r="I16" s="150"/>
      <c r="J16" s="151"/>
      <c r="K16" s="149"/>
      <c r="L16" s="152"/>
      <c r="M16" s="152"/>
      <c r="N16" s="246"/>
      <c r="O16" s="180"/>
      <c r="P16" s="149"/>
      <c r="Q16" s="246"/>
      <c r="R16" s="180"/>
      <c r="S16" s="149"/>
      <c r="T16" s="150"/>
      <c r="U16" s="151"/>
      <c r="V16" s="150"/>
      <c r="W16" s="151"/>
      <c r="X16" s="152"/>
      <c r="Y16" s="153"/>
      <c r="Z16" s="153"/>
      <c r="AA16" s="157"/>
      <c r="AB16" s="207"/>
      <c r="AD16" s="22">
        <f>IF($C16="",0,IF(SUM(AE16:AG16)&gt;0,0,IF(ISERROR(SEARCH("K",$C16,1))=TRUE,0,$B16)))</f>
        <v>0</v>
      </c>
      <c r="AE16" s="23">
        <f t="shared" ref="AE16:AE45" si="0">IF(ISERROR(SEARCH("LH",$C16,1))=TRUE,0,$B16)</f>
        <v>0</v>
      </c>
      <c r="AF16" s="23">
        <f t="shared" ref="AF16:AF45" si="1">IF(ISERROR(SEARCH("JS",$C16))=TRUE,IF(ISERROR(SEARCH("2.5K",$C16))=TRUE,0,$B16),$B16)</f>
        <v>0</v>
      </c>
      <c r="AG16" s="23">
        <f t="shared" ref="AG16:AG45" si="2">IF(ISERROR(SEARCH("HDR",$C16,1))=TRUE,0,$B16)</f>
        <v>0</v>
      </c>
      <c r="AH16" s="24">
        <f t="shared" ref="AH16:AH45" si="3">IF(ISERROR(SEARCH("CJ",$C16,1))=TRUE,0,$B16)</f>
        <v>0</v>
      </c>
      <c r="AI16" s="175" t="b">
        <v>0</v>
      </c>
      <c r="AJ16" s="146" t="e">
        <f t="shared" ref="AJ16:AJ45" si="4">VALUE(IF(AK16="","",LEFT(C16,SEARCH(AK16,C16)-1)))</f>
        <v>#VALUE!</v>
      </c>
      <c r="AK16" s="146" t="str">
        <f t="shared" ref="AK16:AK45" si="5">IF(AU16="",AV16,AU16)</f>
        <v/>
      </c>
      <c r="AL16" s="146" t="e">
        <f t="shared" ref="AL16:AL45" si="6">IF(ISERROR(SEARCH("/",C16)),VALUE(MID(C16,SEARCH(AK16,C16)+LEN(AK16),LEN(C16))),"")</f>
        <v>#VALUE!</v>
      </c>
      <c r="AM16" s="146" t="str">
        <f t="shared" ref="AM16:AM45" si="7">IF(ISERROR(SEARCH("/",C16)),"",VALUE(MID(C16,SEARCH(AK16,C16)+LEN(AK16),SEARCH("/",C16)-SEARCH(AK16,C16)-LEN(AK16))))</f>
        <v/>
      </c>
      <c r="AN16" s="146" t="str">
        <f t="shared" ref="AN16:AN45" si="8">IF(ISERROR(SEARCH("/",C16)),"",VALUE(MID(C16,SEARCH("/",C16)+1,LEN(C16))))</f>
        <v/>
      </c>
      <c r="AO16" s="146" t="b">
        <f>IF(OR(ISERROR(AJ16),ISERROR(AL16),ISERROR(AM16),ISERROR(AN16)),FALSE,IF(AL16&lt;&gt;"",IF(ISERROR(VLOOKUP(C16,TblJoistSize!$A:$A,1,FALSE)),FALSE,TRUE),TRUE))</f>
        <v>0</v>
      </c>
      <c r="AP16" s="146" t="e">
        <f t="shared" ref="AP16:AP45" si="9">VLOOKUP(AK16,$AJ$48:$AM$54,4,FALSE)+IF(LEFT(H16,1)="R",(F16*12+G16),0)</f>
        <v>#N/A</v>
      </c>
      <c r="AQ16" s="146" t="str">
        <f t="shared" ref="AQ16:AQ45" si="10">IF((T16*12+U16)&gt;0,IF(AND((T16*12+U16)&gt;=1,(T16*12+U16)&lt;=(AP16-1)+IF(H16="X",2,0)),"Yes","No"),"No")</f>
        <v>No</v>
      </c>
      <c r="AR16" s="146" t="e">
        <f t="shared" ref="AR16:AR45" si="11">VLOOKUP(AK16,$AJ$48:$AM$54,4,FALSE)+IF(LEFT(K16,1)="R",(I16*12+J16),0)</f>
        <v>#N/A</v>
      </c>
      <c r="AS16" s="146" t="str">
        <f t="shared" ref="AS16:AS45" si="12">IF((V16*12+W16)&gt;0,IF(AND((V16*12+W16)&gt;=1,(V16*12+W16)&lt;=(AR16-1)+IF(K16="X",2,0)),"Yes","No"),"No")</f>
        <v>No</v>
      </c>
      <c r="AT16" s="146" t="str">
        <f t="shared" ref="AT16:AT45" si="13">IF(ISERROR(AJ16),"",IF(AND(AJ16=2.5,AK16="K"),"JS",AK16))</f>
        <v/>
      </c>
      <c r="AU16" s="146" t="str">
        <f t="shared" ref="AU16:AU45" si="14">IF(NOT(ISERROR(SEARCH("KCS",C16))),"KCS",IF(NOT(ISERROR(SEARCH("K",C16))),"K",IF(NOT(ISERROR(SEARCH("SLH",C16))),"SLH",IF(NOT(ISERROR(SEARCH("DLH",C16))),"DLH",IF(NOT(ISERROR(SEARCH("LH",C16))),"LH","")))))</f>
        <v/>
      </c>
      <c r="AV16" s="146" t="str">
        <f t="shared" ref="AV16:AV45" si="15">IF(NOT(ISERROR(SEARCH("JS",C16))),"JS",IF(NOT(ISERROR(SEARCH("HDR",C16))),"HDR",IF(NOT(ISERROR(SEARCH("CJ",C16))),"CJ","")))</f>
        <v/>
      </c>
    </row>
    <row r="17" spans="1:48" ht="18.899999999999999" customHeight="1" x14ac:dyDescent="0.25">
      <c r="A17" s="149"/>
      <c r="B17" s="148"/>
      <c r="C17" s="149"/>
      <c r="D17" s="150"/>
      <c r="E17" s="151"/>
      <c r="F17" s="150"/>
      <c r="G17" s="151"/>
      <c r="H17" s="149"/>
      <c r="I17" s="150"/>
      <c r="J17" s="151"/>
      <c r="K17" s="149"/>
      <c r="L17" s="152"/>
      <c r="M17" s="152"/>
      <c r="N17" s="246"/>
      <c r="O17" s="180"/>
      <c r="P17" s="149"/>
      <c r="Q17" s="246"/>
      <c r="R17" s="180"/>
      <c r="S17" s="149"/>
      <c r="T17" s="150"/>
      <c r="U17" s="151"/>
      <c r="V17" s="150"/>
      <c r="W17" s="151"/>
      <c r="X17" s="152"/>
      <c r="Y17" s="153"/>
      <c r="Z17" s="153"/>
      <c r="AA17" s="157"/>
      <c r="AB17" s="207"/>
      <c r="AD17" s="22">
        <f t="shared" ref="AD17:AD45" si="16">IF($C17="",0,IF(SUM(AE17:AG17)&gt;0,0,IF(ISERROR(SEARCH("K",$C17,1))=TRUE,0,$B17)))</f>
        <v>0</v>
      </c>
      <c r="AE17" s="23">
        <f t="shared" si="0"/>
        <v>0</v>
      </c>
      <c r="AF17" s="23">
        <f t="shared" si="1"/>
        <v>0</v>
      </c>
      <c r="AG17" s="23">
        <f t="shared" si="2"/>
        <v>0</v>
      </c>
      <c r="AH17" s="24">
        <f t="shared" si="3"/>
        <v>0</v>
      </c>
      <c r="AI17" s="175" t="b">
        <v>0</v>
      </c>
      <c r="AJ17" s="146" t="e">
        <f t="shared" si="4"/>
        <v>#VALUE!</v>
      </c>
      <c r="AK17" s="146" t="str">
        <f t="shared" si="5"/>
        <v/>
      </c>
      <c r="AL17" s="146" t="e">
        <f t="shared" si="6"/>
        <v>#VALUE!</v>
      </c>
      <c r="AM17" s="146" t="str">
        <f t="shared" si="7"/>
        <v/>
      </c>
      <c r="AN17" s="146" t="str">
        <f t="shared" si="8"/>
        <v/>
      </c>
      <c r="AO17" s="146" t="b">
        <f>IF(OR(ISERROR(AJ17),ISERROR(AL17),ISERROR(AM17),ISERROR(AN17)),FALSE,IF(AL17&lt;&gt;"",IF(ISERROR(VLOOKUP(C17,TblJoistSize!$A:$A,1,FALSE)),FALSE,TRUE),TRUE))</f>
        <v>0</v>
      </c>
      <c r="AP17" s="146" t="e">
        <f t="shared" si="9"/>
        <v>#N/A</v>
      </c>
      <c r="AQ17" s="146" t="str">
        <f t="shared" si="10"/>
        <v>No</v>
      </c>
      <c r="AR17" s="146" t="e">
        <f t="shared" si="11"/>
        <v>#N/A</v>
      </c>
      <c r="AS17" s="146" t="str">
        <f t="shared" si="12"/>
        <v>No</v>
      </c>
      <c r="AT17" s="146" t="str">
        <f t="shared" si="13"/>
        <v/>
      </c>
      <c r="AU17" s="146" t="str">
        <f t="shared" si="14"/>
        <v/>
      </c>
      <c r="AV17" s="146" t="str">
        <f t="shared" si="15"/>
        <v/>
      </c>
    </row>
    <row r="18" spans="1:48" ht="18.899999999999999" customHeight="1" x14ac:dyDescent="0.25">
      <c r="A18" s="149"/>
      <c r="B18" s="148"/>
      <c r="C18" s="149"/>
      <c r="D18" s="150"/>
      <c r="E18" s="151"/>
      <c r="F18" s="150"/>
      <c r="G18" s="151"/>
      <c r="H18" s="149"/>
      <c r="I18" s="150"/>
      <c r="J18" s="151"/>
      <c r="K18" s="149"/>
      <c r="L18" s="152"/>
      <c r="M18" s="152"/>
      <c r="N18" s="246"/>
      <c r="O18" s="180"/>
      <c r="P18" s="149"/>
      <c r="Q18" s="246"/>
      <c r="R18" s="180"/>
      <c r="S18" s="149"/>
      <c r="T18" s="150"/>
      <c r="U18" s="151"/>
      <c r="V18" s="150"/>
      <c r="W18" s="151"/>
      <c r="X18" s="152"/>
      <c r="Y18" s="153"/>
      <c r="Z18" s="153"/>
      <c r="AA18" s="157"/>
      <c r="AB18" s="207"/>
      <c r="AD18" s="22">
        <f t="shared" si="16"/>
        <v>0</v>
      </c>
      <c r="AE18" s="23">
        <f t="shared" si="0"/>
        <v>0</v>
      </c>
      <c r="AF18" s="23">
        <f t="shared" si="1"/>
        <v>0</v>
      </c>
      <c r="AG18" s="23">
        <f t="shared" si="2"/>
        <v>0</v>
      </c>
      <c r="AH18" s="24">
        <f t="shared" si="3"/>
        <v>0</v>
      </c>
      <c r="AI18" s="175" t="b">
        <v>0</v>
      </c>
      <c r="AJ18" s="146" t="e">
        <f t="shared" si="4"/>
        <v>#VALUE!</v>
      </c>
      <c r="AK18" s="146" t="str">
        <f t="shared" si="5"/>
        <v/>
      </c>
      <c r="AL18" s="146" t="e">
        <f t="shared" si="6"/>
        <v>#VALUE!</v>
      </c>
      <c r="AM18" s="146" t="str">
        <f t="shared" si="7"/>
        <v/>
      </c>
      <c r="AN18" s="146" t="str">
        <f t="shared" si="8"/>
        <v/>
      </c>
      <c r="AO18" s="146" t="b">
        <f>IF(OR(ISERROR(AJ18),ISERROR(AL18),ISERROR(AM18),ISERROR(AN18)),FALSE,IF(AL18&lt;&gt;"",IF(ISERROR(VLOOKUP(C18,TblJoistSize!$A:$A,1,FALSE)),FALSE,TRUE),TRUE))</f>
        <v>0</v>
      </c>
      <c r="AP18" s="146" t="e">
        <f t="shared" si="9"/>
        <v>#N/A</v>
      </c>
      <c r="AQ18" s="146" t="str">
        <f t="shared" si="10"/>
        <v>No</v>
      </c>
      <c r="AR18" s="146" t="e">
        <f t="shared" si="11"/>
        <v>#N/A</v>
      </c>
      <c r="AS18" s="146" t="str">
        <f t="shared" si="12"/>
        <v>No</v>
      </c>
      <c r="AT18" s="146" t="str">
        <f t="shared" si="13"/>
        <v/>
      </c>
      <c r="AU18" s="146" t="str">
        <f t="shared" si="14"/>
        <v/>
      </c>
      <c r="AV18" s="146" t="str">
        <f t="shared" si="15"/>
        <v/>
      </c>
    </row>
    <row r="19" spans="1:48" ht="18.899999999999999" customHeight="1" x14ac:dyDescent="0.25">
      <c r="A19" s="149"/>
      <c r="B19" s="148"/>
      <c r="C19" s="149"/>
      <c r="D19" s="150"/>
      <c r="E19" s="151"/>
      <c r="F19" s="150"/>
      <c r="G19" s="151"/>
      <c r="H19" s="149"/>
      <c r="I19" s="150"/>
      <c r="J19" s="151"/>
      <c r="K19" s="149"/>
      <c r="L19" s="152"/>
      <c r="M19" s="152"/>
      <c r="N19" s="246"/>
      <c r="O19" s="180"/>
      <c r="P19" s="149"/>
      <c r="Q19" s="246"/>
      <c r="R19" s="180"/>
      <c r="S19" s="149"/>
      <c r="T19" s="150"/>
      <c r="U19" s="151"/>
      <c r="V19" s="150"/>
      <c r="W19" s="151"/>
      <c r="X19" s="152"/>
      <c r="Y19" s="153"/>
      <c r="Z19" s="153"/>
      <c r="AA19" s="157"/>
      <c r="AB19" s="207"/>
      <c r="AD19" s="22">
        <f t="shared" si="16"/>
        <v>0</v>
      </c>
      <c r="AE19" s="23">
        <f t="shared" si="0"/>
        <v>0</v>
      </c>
      <c r="AF19" s="23">
        <f t="shared" si="1"/>
        <v>0</v>
      </c>
      <c r="AG19" s="23">
        <f t="shared" si="2"/>
        <v>0</v>
      </c>
      <c r="AH19" s="24">
        <f t="shared" si="3"/>
        <v>0</v>
      </c>
      <c r="AI19" s="175" t="b">
        <v>0</v>
      </c>
      <c r="AJ19" s="146" t="e">
        <f t="shared" si="4"/>
        <v>#VALUE!</v>
      </c>
      <c r="AK19" s="146" t="str">
        <f t="shared" si="5"/>
        <v/>
      </c>
      <c r="AL19" s="146" t="e">
        <f t="shared" si="6"/>
        <v>#VALUE!</v>
      </c>
      <c r="AM19" s="146" t="str">
        <f t="shared" si="7"/>
        <v/>
      </c>
      <c r="AN19" s="146" t="str">
        <f t="shared" si="8"/>
        <v/>
      </c>
      <c r="AO19" s="146" t="b">
        <f>IF(OR(ISERROR(AJ19),ISERROR(AL19),ISERROR(AM19),ISERROR(AN19)),FALSE,IF(AL19&lt;&gt;"",IF(ISERROR(VLOOKUP(C19,TblJoistSize!$A:$A,1,FALSE)),FALSE,TRUE),TRUE))</f>
        <v>0</v>
      </c>
      <c r="AP19" s="146" t="e">
        <f t="shared" si="9"/>
        <v>#N/A</v>
      </c>
      <c r="AQ19" s="146" t="str">
        <f t="shared" si="10"/>
        <v>No</v>
      </c>
      <c r="AR19" s="146" t="e">
        <f t="shared" si="11"/>
        <v>#N/A</v>
      </c>
      <c r="AS19" s="146" t="str">
        <f t="shared" si="12"/>
        <v>No</v>
      </c>
      <c r="AT19" s="146" t="str">
        <f t="shared" si="13"/>
        <v/>
      </c>
      <c r="AU19" s="146" t="str">
        <f t="shared" si="14"/>
        <v/>
      </c>
      <c r="AV19" s="146" t="str">
        <f t="shared" si="15"/>
        <v/>
      </c>
    </row>
    <row r="20" spans="1:48" ht="18.899999999999999" customHeight="1" x14ac:dyDescent="0.25">
      <c r="A20" s="149"/>
      <c r="B20" s="148"/>
      <c r="C20" s="149"/>
      <c r="D20" s="150"/>
      <c r="E20" s="151"/>
      <c r="F20" s="150"/>
      <c r="G20" s="151"/>
      <c r="H20" s="149"/>
      <c r="I20" s="150"/>
      <c r="J20" s="151"/>
      <c r="K20" s="149"/>
      <c r="L20" s="152"/>
      <c r="M20" s="152"/>
      <c r="N20" s="246"/>
      <c r="O20" s="180"/>
      <c r="P20" s="149"/>
      <c r="Q20" s="246"/>
      <c r="R20" s="180"/>
      <c r="S20" s="149"/>
      <c r="T20" s="150"/>
      <c r="U20" s="151"/>
      <c r="V20" s="150"/>
      <c r="W20" s="151"/>
      <c r="X20" s="152"/>
      <c r="Y20" s="153"/>
      <c r="Z20" s="153"/>
      <c r="AA20" s="157"/>
      <c r="AB20" s="207"/>
      <c r="AD20" s="22">
        <f t="shared" si="16"/>
        <v>0</v>
      </c>
      <c r="AE20" s="23">
        <f t="shared" si="0"/>
        <v>0</v>
      </c>
      <c r="AF20" s="23">
        <f t="shared" si="1"/>
        <v>0</v>
      </c>
      <c r="AG20" s="23">
        <f t="shared" si="2"/>
        <v>0</v>
      </c>
      <c r="AH20" s="24">
        <f t="shared" si="3"/>
        <v>0</v>
      </c>
      <c r="AI20" s="175" t="b">
        <v>0</v>
      </c>
      <c r="AJ20" s="146" t="e">
        <f t="shared" si="4"/>
        <v>#VALUE!</v>
      </c>
      <c r="AK20" s="146" t="str">
        <f t="shared" si="5"/>
        <v/>
      </c>
      <c r="AL20" s="146" t="e">
        <f t="shared" si="6"/>
        <v>#VALUE!</v>
      </c>
      <c r="AM20" s="146" t="str">
        <f t="shared" si="7"/>
        <v/>
      </c>
      <c r="AN20" s="146" t="str">
        <f t="shared" si="8"/>
        <v/>
      </c>
      <c r="AO20" s="146" t="b">
        <f>IF(OR(ISERROR(AJ20),ISERROR(AL20),ISERROR(AM20),ISERROR(AN20)),FALSE,IF(AL20&lt;&gt;"",IF(ISERROR(VLOOKUP(C20,TblJoistSize!$A:$A,1,FALSE)),FALSE,TRUE),TRUE))</f>
        <v>0</v>
      </c>
      <c r="AP20" s="146" t="e">
        <f t="shared" si="9"/>
        <v>#N/A</v>
      </c>
      <c r="AQ20" s="146" t="str">
        <f t="shared" si="10"/>
        <v>No</v>
      </c>
      <c r="AR20" s="146" t="e">
        <f t="shared" si="11"/>
        <v>#N/A</v>
      </c>
      <c r="AS20" s="146" t="str">
        <f t="shared" si="12"/>
        <v>No</v>
      </c>
      <c r="AT20" s="146" t="str">
        <f t="shared" si="13"/>
        <v/>
      </c>
      <c r="AU20" s="146" t="str">
        <f t="shared" si="14"/>
        <v/>
      </c>
      <c r="AV20" s="146" t="str">
        <f t="shared" si="15"/>
        <v/>
      </c>
    </row>
    <row r="21" spans="1:48" ht="18.899999999999999" customHeight="1" x14ac:dyDescent="0.25">
      <c r="A21" s="149"/>
      <c r="B21" s="148"/>
      <c r="C21" s="149"/>
      <c r="D21" s="150"/>
      <c r="E21" s="151"/>
      <c r="F21" s="150"/>
      <c r="G21" s="151"/>
      <c r="H21" s="149"/>
      <c r="I21" s="150"/>
      <c r="J21" s="151"/>
      <c r="K21" s="149"/>
      <c r="L21" s="152"/>
      <c r="M21" s="152"/>
      <c r="N21" s="246"/>
      <c r="O21" s="180"/>
      <c r="P21" s="149"/>
      <c r="Q21" s="246"/>
      <c r="R21" s="180"/>
      <c r="S21" s="149"/>
      <c r="T21" s="150"/>
      <c r="U21" s="151"/>
      <c r="V21" s="150"/>
      <c r="W21" s="151"/>
      <c r="X21" s="152"/>
      <c r="Y21" s="153"/>
      <c r="Z21" s="153"/>
      <c r="AA21" s="157"/>
      <c r="AB21" s="207"/>
      <c r="AD21" s="22">
        <f t="shared" si="16"/>
        <v>0</v>
      </c>
      <c r="AE21" s="23">
        <f t="shared" si="0"/>
        <v>0</v>
      </c>
      <c r="AF21" s="23">
        <f t="shared" si="1"/>
        <v>0</v>
      </c>
      <c r="AG21" s="23">
        <f t="shared" si="2"/>
        <v>0</v>
      </c>
      <c r="AH21" s="24">
        <f t="shared" si="3"/>
        <v>0</v>
      </c>
      <c r="AI21" s="175" t="b">
        <v>0</v>
      </c>
      <c r="AJ21" s="146" t="e">
        <f t="shared" si="4"/>
        <v>#VALUE!</v>
      </c>
      <c r="AK21" s="146" t="str">
        <f t="shared" si="5"/>
        <v/>
      </c>
      <c r="AL21" s="146" t="e">
        <f t="shared" si="6"/>
        <v>#VALUE!</v>
      </c>
      <c r="AM21" s="146" t="str">
        <f t="shared" si="7"/>
        <v/>
      </c>
      <c r="AN21" s="146" t="str">
        <f t="shared" si="8"/>
        <v/>
      </c>
      <c r="AO21" s="146" t="b">
        <f>IF(OR(ISERROR(AJ21),ISERROR(AL21),ISERROR(AM21),ISERROR(AN21)),FALSE,IF(AL21&lt;&gt;"",IF(ISERROR(VLOOKUP(C21,TblJoistSize!$A:$A,1,FALSE)),FALSE,TRUE),TRUE))</f>
        <v>0</v>
      </c>
      <c r="AP21" s="146" t="e">
        <f t="shared" si="9"/>
        <v>#N/A</v>
      </c>
      <c r="AQ21" s="146" t="str">
        <f t="shared" si="10"/>
        <v>No</v>
      </c>
      <c r="AR21" s="146" t="e">
        <f t="shared" si="11"/>
        <v>#N/A</v>
      </c>
      <c r="AS21" s="146" t="str">
        <f t="shared" si="12"/>
        <v>No</v>
      </c>
      <c r="AT21" s="146" t="str">
        <f t="shared" si="13"/>
        <v/>
      </c>
      <c r="AU21" s="146" t="str">
        <f t="shared" si="14"/>
        <v/>
      </c>
      <c r="AV21" s="146" t="str">
        <f t="shared" si="15"/>
        <v/>
      </c>
    </row>
    <row r="22" spans="1:48" ht="18.899999999999999" customHeight="1" x14ac:dyDescent="0.25">
      <c r="A22" s="149"/>
      <c r="B22" s="148"/>
      <c r="C22" s="149"/>
      <c r="D22" s="150"/>
      <c r="E22" s="151"/>
      <c r="F22" s="150"/>
      <c r="G22" s="151"/>
      <c r="H22" s="149"/>
      <c r="I22" s="150"/>
      <c r="J22" s="151"/>
      <c r="K22" s="149"/>
      <c r="L22" s="152"/>
      <c r="M22" s="152"/>
      <c r="N22" s="246"/>
      <c r="O22" s="180"/>
      <c r="P22" s="149"/>
      <c r="Q22" s="246"/>
      <c r="R22" s="180"/>
      <c r="S22" s="149"/>
      <c r="T22" s="150"/>
      <c r="U22" s="151"/>
      <c r="V22" s="150"/>
      <c r="W22" s="151"/>
      <c r="X22" s="152"/>
      <c r="Y22" s="153"/>
      <c r="Z22" s="153"/>
      <c r="AA22" s="157"/>
      <c r="AB22" s="207"/>
      <c r="AD22" s="22">
        <f t="shared" si="16"/>
        <v>0</v>
      </c>
      <c r="AE22" s="23">
        <f t="shared" si="0"/>
        <v>0</v>
      </c>
      <c r="AF22" s="23">
        <f t="shared" si="1"/>
        <v>0</v>
      </c>
      <c r="AG22" s="23">
        <f t="shared" si="2"/>
        <v>0</v>
      </c>
      <c r="AH22" s="24">
        <f t="shared" si="3"/>
        <v>0</v>
      </c>
      <c r="AI22" s="175" t="b">
        <v>0</v>
      </c>
      <c r="AJ22" s="146" t="e">
        <f t="shared" si="4"/>
        <v>#VALUE!</v>
      </c>
      <c r="AK22" s="146" t="str">
        <f t="shared" si="5"/>
        <v/>
      </c>
      <c r="AL22" s="146" t="e">
        <f t="shared" si="6"/>
        <v>#VALUE!</v>
      </c>
      <c r="AM22" s="146" t="str">
        <f t="shared" si="7"/>
        <v/>
      </c>
      <c r="AN22" s="146" t="str">
        <f t="shared" si="8"/>
        <v/>
      </c>
      <c r="AO22" s="146" t="b">
        <f>IF(OR(ISERROR(AJ22),ISERROR(AL22),ISERROR(AM22),ISERROR(AN22)),FALSE,IF(AL22&lt;&gt;"",IF(ISERROR(VLOOKUP(C22,TblJoistSize!$A:$A,1,FALSE)),FALSE,TRUE),TRUE))</f>
        <v>0</v>
      </c>
      <c r="AP22" s="146" t="e">
        <f t="shared" si="9"/>
        <v>#N/A</v>
      </c>
      <c r="AQ22" s="146" t="str">
        <f t="shared" si="10"/>
        <v>No</v>
      </c>
      <c r="AR22" s="146" t="e">
        <f t="shared" si="11"/>
        <v>#N/A</v>
      </c>
      <c r="AS22" s="146" t="str">
        <f t="shared" si="12"/>
        <v>No</v>
      </c>
      <c r="AT22" s="146" t="str">
        <f t="shared" si="13"/>
        <v/>
      </c>
      <c r="AU22" s="146" t="str">
        <f t="shared" si="14"/>
        <v/>
      </c>
      <c r="AV22" s="146" t="str">
        <f t="shared" si="15"/>
        <v/>
      </c>
    </row>
    <row r="23" spans="1:48" ht="18.899999999999999" customHeight="1" x14ac:dyDescent="0.25">
      <c r="A23" s="149"/>
      <c r="B23" s="148"/>
      <c r="C23" s="149"/>
      <c r="D23" s="150"/>
      <c r="E23" s="151"/>
      <c r="F23" s="150"/>
      <c r="G23" s="151"/>
      <c r="H23" s="149"/>
      <c r="I23" s="150"/>
      <c r="J23" s="151"/>
      <c r="K23" s="149"/>
      <c r="L23" s="152"/>
      <c r="M23" s="152"/>
      <c r="N23" s="246"/>
      <c r="O23" s="180"/>
      <c r="P23" s="149"/>
      <c r="Q23" s="246"/>
      <c r="R23" s="180"/>
      <c r="S23" s="149"/>
      <c r="T23" s="150"/>
      <c r="U23" s="151"/>
      <c r="V23" s="150"/>
      <c r="W23" s="151"/>
      <c r="X23" s="152"/>
      <c r="Y23" s="153"/>
      <c r="Z23" s="153"/>
      <c r="AA23" s="157"/>
      <c r="AB23" s="207"/>
      <c r="AD23" s="22">
        <f t="shared" si="16"/>
        <v>0</v>
      </c>
      <c r="AE23" s="23">
        <f t="shared" si="0"/>
        <v>0</v>
      </c>
      <c r="AF23" s="23">
        <f t="shared" si="1"/>
        <v>0</v>
      </c>
      <c r="AG23" s="23">
        <f t="shared" si="2"/>
        <v>0</v>
      </c>
      <c r="AH23" s="24">
        <f t="shared" si="3"/>
        <v>0</v>
      </c>
      <c r="AI23" s="175" t="b">
        <v>0</v>
      </c>
      <c r="AJ23" s="146" t="e">
        <f t="shared" si="4"/>
        <v>#VALUE!</v>
      </c>
      <c r="AK23" s="146" t="str">
        <f t="shared" si="5"/>
        <v/>
      </c>
      <c r="AL23" s="146" t="e">
        <f t="shared" si="6"/>
        <v>#VALUE!</v>
      </c>
      <c r="AM23" s="146" t="str">
        <f t="shared" si="7"/>
        <v/>
      </c>
      <c r="AN23" s="146" t="str">
        <f t="shared" si="8"/>
        <v/>
      </c>
      <c r="AO23" s="146" t="b">
        <f>IF(OR(ISERROR(AJ23),ISERROR(AL23),ISERROR(AM23),ISERROR(AN23)),FALSE,IF(AL23&lt;&gt;"",IF(ISERROR(VLOOKUP(C23,TblJoistSize!$A:$A,1,FALSE)),FALSE,TRUE),TRUE))</f>
        <v>0</v>
      </c>
      <c r="AP23" s="146" t="e">
        <f t="shared" si="9"/>
        <v>#N/A</v>
      </c>
      <c r="AQ23" s="146" t="str">
        <f t="shared" si="10"/>
        <v>No</v>
      </c>
      <c r="AR23" s="146" t="e">
        <f t="shared" si="11"/>
        <v>#N/A</v>
      </c>
      <c r="AS23" s="146" t="str">
        <f t="shared" si="12"/>
        <v>No</v>
      </c>
      <c r="AT23" s="146" t="str">
        <f t="shared" si="13"/>
        <v/>
      </c>
      <c r="AU23" s="146" t="str">
        <f t="shared" si="14"/>
        <v/>
      </c>
      <c r="AV23" s="146" t="str">
        <f t="shared" si="15"/>
        <v/>
      </c>
    </row>
    <row r="24" spans="1:48" ht="18.899999999999999" customHeight="1" x14ac:dyDescent="0.25">
      <c r="A24" s="149"/>
      <c r="B24" s="148"/>
      <c r="C24" s="149"/>
      <c r="D24" s="150"/>
      <c r="E24" s="151"/>
      <c r="F24" s="150"/>
      <c r="G24" s="151"/>
      <c r="H24" s="149"/>
      <c r="I24" s="150"/>
      <c r="J24" s="151"/>
      <c r="K24" s="149"/>
      <c r="L24" s="152"/>
      <c r="M24" s="152"/>
      <c r="N24" s="246"/>
      <c r="O24" s="180"/>
      <c r="P24" s="149"/>
      <c r="Q24" s="246"/>
      <c r="R24" s="180"/>
      <c r="S24" s="149"/>
      <c r="T24" s="150"/>
      <c r="U24" s="151"/>
      <c r="V24" s="150"/>
      <c r="W24" s="151"/>
      <c r="X24" s="152"/>
      <c r="Y24" s="153"/>
      <c r="Z24" s="153"/>
      <c r="AA24" s="157"/>
      <c r="AB24" s="207"/>
      <c r="AD24" s="22">
        <f t="shared" si="16"/>
        <v>0</v>
      </c>
      <c r="AE24" s="23">
        <f t="shared" si="0"/>
        <v>0</v>
      </c>
      <c r="AF24" s="23">
        <f t="shared" si="1"/>
        <v>0</v>
      </c>
      <c r="AG24" s="23">
        <f t="shared" si="2"/>
        <v>0</v>
      </c>
      <c r="AH24" s="24">
        <f t="shared" si="3"/>
        <v>0</v>
      </c>
      <c r="AI24" s="175" t="b">
        <v>0</v>
      </c>
      <c r="AJ24" s="146" t="e">
        <f t="shared" si="4"/>
        <v>#VALUE!</v>
      </c>
      <c r="AK24" s="146" t="str">
        <f t="shared" si="5"/>
        <v/>
      </c>
      <c r="AL24" s="146" t="e">
        <f t="shared" si="6"/>
        <v>#VALUE!</v>
      </c>
      <c r="AM24" s="146" t="str">
        <f t="shared" si="7"/>
        <v/>
      </c>
      <c r="AN24" s="146" t="str">
        <f t="shared" si="8"/>
        <v/>
      </c>
      <c r="AO24" s="146" t="b">
        <f>IF(OR(ISERROR(AJ24),ISERROR(AL24),ISERROR(AM24),ISERROR(AN24)),FALSE,IF(AL24&lt;&gt;"",IF(ISERROR(VLOOKUP(C24,TblJoistSize!$A:$A,1,FALSE)),FALSE,TRUE),TRUE))</f>
        <v>0</v>
      </c>
      <c r="AP24" s="146" t="e">
        <f t="shared" si="9"/>
        <v>#N/A</v>
      </c>
      <c r="AQ24" s="146" t="str">
        <f t="shared" si="10"/>
        <v>No</v>
      </c>
      <c r="AR24" s="146" t="e">
        <f t="shared" si="11"/>
        <v>#N/A</v>
      </c>
      <c r="AS24" s="146" t="str">
        <f t="shared" si="12"/>
        <v>No</v>
      </c>
      <c r="AT24" s="146" t="str">
        <f t="shared" si="13"/>
        <v/>
      </c>
      <c r="AU24" s="146" t="str">
        <f t="shared" si="14"/>
        <v/>
      </c>
      <c r="AV24" s="146" t="str">
        <f t="shared" si="15"/>
        <v/>
      </c>
    </row>
    <row r="25" spans="1:48" ht="18.899999999999999" customHeight="1" x14ac:dyDescent="0.25">
      <c r="A25" s="149"/>
      <c r="B25" s="148"/>
      <c r="C25" s="149"/>
      <c r="D25" s="150"/>
      <c r="E25" s="151"/>
      <c r="F25" s="150"/>
      <c r="G25" s="151"/>
      <c r="H25" s="149"/>
      <c r="I25" s="150"/>
      <c r="J25" s="151"/>
      <c r="K25" s="149"/>
      <c r="L25" s="152"/>
      <c r="M25" s="152"/>
      <c r="N25" s="246"/>
      <c r="O25" s="180"/>
      <c r="P25" s="149"/>
      <c r="Q25" s="246"/>
      <c r="R25" s="180"/>
      <c r="S25" s="149"/>
      <c r="T25" s="150"/>
      <c r="U25" s="151"/>
      <c r="V25" s="150"/>
      <c r="W25" s="151"/>
      <c r="X25" s="152"/>
      <c r="Y25" s="153"/>
      <c r="Z25" s="153"/>
      <c r="AA25" s="157"/>
      <c r="AB25" s="207"/>
      <c r="AD25" s="22">
        <f t="shared" si="16"/>
        <v>0</v>
      </c>
      <c r="AE25" s="23">
        <f t="shared" si="0"/>
        <v>0</v>
      </c>
      <c r="AF25" s="23">
        <f t="shared" si="1"/>
        <v>0</v>
      </c>
      <c r="AG25" s="23">
        <f t="shared" si="2"/>
        <v>0</v>
      </c>
      <c r="AH25" s="24">
        <f t="shared" si="3"/>
        <v>0</v>
      </c>
      <c r="AI25" s="175" t="b">
        <v>0</v>
      </c>
      <c r="AJ25" s="146" t="e">
        <f t="shared" si="4"/>
        <v>#VALUE!</v>
      </c>
      <c r="AK25" s="146" t="str">
        <f t="shared" si="5"/>
        <v/>
      </c>
      <c r="AL25" s="146" t="e">
        <f t="shared" si="6"/>
        <v>#VALUE!</v>
      </c>
      <c r="AM25" s="146" t="str">
        <f t="shared" si="7"/>
        <v/>
      </c>
      <c r="AN25" s="146" t="str">
        <f t="shared" si="8"/>
        <v/>
      </c>
      <c r="AO25" s="146" t="b">
        <f>IF(OR(ISERROR(AJ25),ISERROR(AL25),ISERROR(AM25),ISERROR(AN25)),FALSE,IF(AL25&lt;&gt;"",IF(ISERROR(VLOOKUP(C25,TblJoistSize!$A:$A,1,FALSE)),FALSE,TRUE),TRUE))</f>
        <v>0</v>
      </c>
      <c r="AP25" s="146" t="e">
        <f t="shared" si="9"/>
        <v>#N/A</v>
      </c>
      <c r="AQ25" s="146" t="str">
        <f t="shared" si="10"/>
        <v>No</v>
      </c>
      <c r="AR25" s="146" t="e">
        <f t="shared" si="11"/>
        <v>#N/A</v>
      </c>
      <c r="AS25" s="146" t="str">
        <f t="shared" si="12"/>
        <v>No</v>
      </c>
      <c r="AT25" s="146" t="str">
        <f t="shared" si="13"/>
        <v/>
      </c>
      <c r="AU25" s="146" t="str">
        <f t="shared" si="14"/>
        <v/>
      </c>
      <c r="AV25" s="146" t="str">
        <f t="shared" si="15"/>
        <v/>
      </c>
    </row>
    <row r="26" spans="1:48" ht="18.899999999999999" customHeight="1" x14ac:dyDescent="0.25">
      <c r="A26" s="149"/>
      <c r="B26" s="148"/>
      <c r="C26" s="149"/>
      <c r="D26" s="150"/>
      <c r="E26" s="151"/>
      <c r="F26" s="150"/>
      <c r="G26" s="151"/>
      <c r="H26" s="149"/>
      <c r="I26" s="150"/>
      <c r="J26" s="151"/>
      <c r="K26" s="149"/>
      <c r="L26" s="152"/>
      <c r="M26" s="152"/>
      <c r="N26" s="246"/>
      <c r="O26" s="180"/>
      <c r="P26" s="149"/>
      <c r="Q26" s="246"/>
      <c r="R26" s="180"/>
      <c r="S26" s="149"/>
      <c r="T26" s="150"/>
      <c r="U26" s="151"/>
      <c r="V26" s="150"/>
      <c r="W26" s="151"/>
      <c r="X26" s="152"/>
      <c r="Y26" s="153"/>
      <c r="Z26" s="153"/>
      <c r="AA26" s="157"/>
      <c r="AB26" s="207"/>
      <c r="AD26" s="22">
        <f t="shared" si="16"/>
        <v>0</v>
      </c>
      <c r="AE26" s="23">
        <f t="shared" si="0"/>
        <v>0</v>
      </c>
      <c r="AF26" s="23">
        <f t="shared" si="1"/>
        <v>0</v>
      </c>
      <c r="AG26" s="23">
        <f t="shared" si="2"/>
        <v>0</v>
      </c>
      <c r="AH26" s="24">
        <f t="shared" si="3"/>
        <v>0</v>
      </c>
      <c r="AI26" s="175" t="b">
        <v>0</v>
      </c>
      <c r="AJ26" s="146" t="e">
        <f t="shared" si="4"/>
        <v>#VALUE!</v>
      </c>
      <c r="AK26" s="146" t="str">
        <f t="shared" si="5"/>
        <v/>
      </c>
      <c r="AL26" s="146" t="e">
        <f t="shared" si="6"/>
        <v>#VALUE!</v>
      </c>
      <c r="AM26" s="146" t="str">
        <f t="shared" si="7"/>
        <v/>
      </c>
      <c r="AN26" s="146" t="str">
        <f t="shared" si="8"/>
        <v/>
      </c>
      <c r="AO26" s="146" t="b">
        <f>IF(OR(ISERROR(AJ26),ISERROR(AL26),ISERROR(AM26),ISERROR(AN26)),FALSE,IF(AL26&lt;&gt;"",IF(ISERROR(VLOOKUP(C26,TblJoistSize!$A:$A,1,FALSE)),FALSE,TRUE),TRUE))</f>
        <v>0</v>
      </c>
      <c r="AP26" s="146" t="e">
        <f t="shared" si="9"/>
        <v>#N/A</v>
      </c>
      <c r="AQ26" s="146" t="str">
        <f t="shared" si="10"/>
        <v>No</v>
      </c>
      <c r="AR26" s="146" t="e">
        <f t="shared" si="11"/>
        <v>#N/A</v>
      </c>
      <c r="AS26" s="146" t="str">
        <f t="shared" si="12"/>
        <v>No</v>
      </c>
      <c r="AT26" s="146" t="str">
        <f t="shared" si="13"/>
        <v/>
      </c>
      <c r="AU26" s="146" t="str">
        <f t="shared" si="14"/>
        <v/>
      </c>
      <c r="AV26" s="146" t="str">
        <f t="shared" si="15"/>
        <v/>
      </c>
    </row>
    <row r="27" spans="1:48" ht="18.899999999999999" customHeight="1" x14ac:dyDescent="0.25">
      <c r="A27" s="149"/>
      <c r="B27" s="148"/>
      <c r="C27" s="149"/>
      <c r="D27" s="150"/>
      <c r="E27" s="151"/>
      <c r="F27" s="150"/>
      <c r="G27" s="151"/>
      <c r="H27" s="149"/>
      <c r="I27" s="150"/>
      <c r="J27" s="151"/>
      <c r="K27" s="149"/>
      <c r="L27" s="152"/>
      <c r="M27" s="152"/>
      <c r="N27" s="246"/>
      <c r="O27" s="180"/>
      <c r="P27" s="149"/>
      <c r="Q27" s="246"/>
      <c r="R27" s="180"/>
      <c r="S27" s="149"/>
      <c r="T27" s="150"/>
      <c r="U27" s="151"/>
      <c r="V27" s="150"/>
      <c r="W27" s="151"/>
      <c r="X27" s="152"/>
      <c r="Y27" s="153"/>
      <c r="Z27" s="153"/>
      <c r="AA27" s="157"/>
      <c r="AB27" s="207"/>
      <c r="AD27" s="22">
        <f t="shared" si="16"/>
        <v>0</v>
      </c>
      <c r="AE27" s="23">
        <f t="shared" si="0"/>
        <v>0</v>
      </c>
      <c r="AF27" s="23">
        <f t="shared" si="1"/>
        <v>0</v>
      </c>
      <c r="AG27" s="23">
        <f t="shared" si="2"/>
        <v>0</v>
      </c>
      <c r="AH27" s="24">
        <f t="shared" si="3"/>
        <v>0</v>
      </c>
      <c r="AI27" s="175" t="b">
        <v>0</v>
      </c>
      <c r="AJ27" s="146" t="e">
        <f t="shared" si="4"/>
        <v>#VALUE!</v>
      </c>
      <c r="AK27" s="146" t="str">
        <f t="shared" si="5"/>
        <v/>
      </c>
      <c r="AL27" s="146" t="e">
        <f t="shared" si="6"/>
        <v>#VALUE!</v>
      </c>
      <c r="AM27" s="146" t="str">
        <f t="shared" si="7"/>
        <v/>
      </c>
      <c r="AN27" s="146" t="str">
        <f t="shared" si="8"/>
        <v/>
      </c>
      <c r="AO27" s="146" t="b">
        <f>IF(OR(ISERROR(AJ27),ISERROR(AL27),ISERROR(AM27),ISERROR(AN27)),FALSE,IF(AL27&lt;&gt;"",IF(ISERROR(VLOOKUP(C27,TblJoistSize!$A:$A,1,FALSE)),FALSE,TRUE),TRUE))</f>
        <v>0</v>
      </c>
      <c r="AP27" s="146" t="e">
        <f t="shared" si="9"/>
        <v>#N/A</v>
      </c>
      <c r="AQ27" s="146" t="str">
        <f t="shared" si="10"/>
        <v>No</v>
      </c>
      <c r="AR27" s="146" t="e">
        <f t="shared" si="11"/>
        <v>#N/A</v>
      </c>
      <c r="AS27" s="146" t="str">
        <f t="shared" si="12"/>
        <v>No</v>
      </c>
      <c r="AT27" s="146" t="str">
        <f t="shared" si="13"/>
        <v/>
      </c>
      <c r="AU27" s="146" t="str">
        <f t="shared" si="14"/>
        <v/>
      </c>
      <c r="AV27" s="146" t="str">
        <f t="shared" si="15"/>
        <v/>
      </c>
    </row>
    <row r="28" spans="1:48" ht="18.899999999999999" customHeight="1" x14ac:dyDescent="0.25">
      <c r="A28" s="149"/>
      <c r="B28" s="148"/>
      <c r="C28" s="149"/>
      <c r="D28" s="150"/>
      <c r="E28" s="151"/>
      <c r="F28" s="150"/>
      <c r="G28" s="151"/>
      <c r="H28" s="149"/>
      <c r="I28" s="150"/>
      <c r="J28" s="151"/>
      <c r="K28" s="149"/>
      <c r="L28" s="152"/>
      <c r="M28" s="152"/>
      <c r="N28" s="246"/>
      <c r="O28" s="180"/>
      <c r="P28" s="149"/>
      <c r="Q28" s="246"/>
      <c r="R28" s="180"/>
      <c r="S28" s="149"/>
      <c r="T28" s="150"/>
      <c r="U28" s="151"/>
      <c r="V28" s="150"/>
      <c r="W28" s="151"/>
      <c r="X28" s="152"/>
      <c r="Y28" s="153"/>
      <c r="Z28" s="153"/>
      <c r="AA28" s="157"/>
      <c r="AB28" s="207"/>
      <c r="AD28" s="22">
        <f t="shared" si="16"/>
        <v>0</v>
      </c>
      <c r="AE28" s="23">
        <f t="shared" si="0"/>
        <v>0</v>
      </c>
      <c r="AF28" s="23">
        <f t="shared" si="1"/>
        <v>0</v>
      </c>
      <c r="AG28" s="23">
        <f t="shared" si="2"/>
        <v>0</v>
      </c>
      <c r="AH28" s="24">
        <f t="shared" si="3"/>
        <v>0</v>
      </c>
      <c r="AI28" s="175" t="b">
        <v>0</v>
      </c>
      <c r="AJ28" s="146" t="e">
        <f t="shared" si="4"/>
        <v>#VALUE!</v>
      </c>
      <c r="AK28" s="146" t="str">
        <f t="shared" si="5"/>
        <v/>
      </c>
      <c r="AL28" s="146" t="e">
        <f t="shared" si="6"/>
        <v>#VALUE!</v>
      </c>
      <c r="AM28" s="146" t="str">
        <f t="shared" si="7"/>
        <v/>
      </c>
      <c r="AN28" s="146" t="str">
        <f t="shared" si="8"/>
        <v/>
      </c>
      <c r="AO28" s="146" t="b">
        <f>IF(OR(ISERROR(AJ28),ISERROR(AL28),ISERROR(AM28),ISERROR(AN28)),FALSE,IF(AL28&lt;&gt;"",IF(ISERROR(VLOOKUP(C28,TblJoistSize!$A:$A,1,FALSE)),FALSE,TRUE),TRUE))</f>
        <v>0</v>
      </c>
      <c r="AP28" s="146" t="e">
        <f t="shared" si="9"/>
        <v>#N/A</v>
      </c>
      <c r="AQ28" s="146" t="str">
        <f t="shared" si="10"/>
        <v>No</v>
      </c>
      <c r="AR28" s="146" t="e">
        <f t="shared" si="11"/>
        <v>#N/A</v>
      </c>
      <c r="AS28" s="146" t="str">
        <f t="shared" si="12"/>
        <v>No</v>
      </c>
      <c r="AT28" s="146" t="str">
        <f t="shared" si="13"/>
        <v/>
      </c>
      <c r="AU28" s="146" t="str">
        <f t="shared" si="14"/>
        <v/>
      </c>
      <c r="AV28" s="146" t="str">
        <f t="shared" si="15"/>
        <v/>
      </c>
    </row>
    <row r="29" spans="1:48" ht="18.899999999999999" customHeight="1" x14ac:dyDescent="0.25">
      <c r="A29" s="149" t="s">
        <v>153</v>
      </c>
      <c r="B29" s="148"/>
      <c r="C29" s="149"/>
      <c r="D29" s="150"/>
      <c r="E29" s="151"/>
      <c r="F29" s="150"/>
      <c r="G29" s="151"/>
      <c r="H29" s="149"/>
      <c r="I29" s="150"/>
      <c r="J29" s="151"/>
      <c r="K29" s="149"/>
      <c r="L29" s="152"/>
      <c r="M29" s="152"/>
      <c r="N29" s="246"/>
      <c r="O29" s="180"/>
      <c r="P29" s="149"/>
      <c r="Q29" s="246"/>
      <c r="R29" s="180"/>
      <c r="S29" s="149"/>
      <c r="T29" s="150"/>
      <c r="U29" s="151"/>
      <c r="V29" s="150"/>
      <c r="W29" s="151"/>
      <c r="X29" s="152"/>
      <c r="Y29" s="153"/>
      <c r="Z29" s="153"/>
      <c r="AA29" s="157"/>
      <c r="AB29" s="207"/>
      <c r="AD29" s="22">
        <f t="shared" si="16"/>
        <v>0</v>
      </c>
      <c r="AE29" s="23">
        <f t="shared" si="0"/>
        <v>0</v>
      </c>
      <c r="AF29" s="23">
        <f t="shared" si="1"/>
        <v>0</v>
      </c>
      <c r="AG29" s="23">
        <f t="shared" si="2"/>
        <v>0</v>
      </c>
      <c r="AH29" s="24">
        <f t="shared" si="3"/>
        <v>0</v>
      </c>
      <c r="AI29" s="175" t="b">
        <v>0</v>
      </c>
      <c r="AJ29" s="146" t="e">
        <f t="shared" si="4"/>
        <v>#VALUE!</v>
      </c>
      <c r="AK29" s="146" t="str">
        <f t="shared" si="5"/>
        <v/>
      </c>
      <c r="AL29" s="146" t="e">
        <f t="shared" si="6"/>
        <v>#VALUE!</v>
      </c>
      <c r="AM29" s="146" t="str">
        <f t="shared" si="7"/>
        <v/>
      </c>
      <c r="AN29" s="146" t="str">
        <f t="shared" si="8"/>
        <v/>
      </c>
      <c r="AO29" s="146" t="b">
        <f>IF(OR(ISERROR(AJ29),ISERROR(AL29),ISERROR(AM29),ISERROR(AN29)),FALSE,IF(AL29&lt;&gt;"",IF(ISERROR(VLOOKUP(C29,TblJoistSize!$A:$A,1,FALSE)),FALSE,TRUE),TRUE))</f>
        <v>0</v>
      </c>
      <c r="AP29" s="146" t="e">
        <f t="shared" si="9"/>
        <v>#N/A</v>
      </c>
      <c r="AQ29" s="146" t="str">
        <f t="shared" si="10"/>
        <v>No</v>
      </c>
      <c r="AR29" s="146" t="e">
        <f t="shared" si="11"/>
        <v>#N/A</v>
      </c>
      <c r="AS29" s="146" t="str">
        <f t="shared" si="12"/>
        <v>No</v>
      </c>
      <c r="AT29" s="146" t="str">
        <f t="shared" si="13"/>
        <v/>
      </c>
      <c r="AU29" s="146" t="str">
        <f t="shared" si="14"/>
        <v/>
      </c>
      <c r="AV29" s="146" t="str">
        <f t="shared" si="15"/>
        <v/>
      </c>
    </row>
    <row r="30" spans="1:48" ht="18.899999999999999" customHeight="1" x14ac:dyDescent="0.25">
      <c r="A30" s="149"/>
      <c r="B30" s="148"/>
      <c r="C30" s="149"/>
      <c r="D30" s="150"/>
      <c r="E30" s="151"/>
      <c r="F30" s="150"/>
      <c r="G30" s="151"/>
      <c r="H30" s="149"/>
      <c r="I30" s="150"/>
      <c r="J30" s="151"/>
      <c r="K30" s="149"/>
      <c r="L30" s="152"/>
      <c r="M30" s="152"/>
      <c r="N30" s="246"/>
      <c r="O30" s="180"/>
      <c r="P30" s="149"/>
      <c r="Q30" s="246"/>
      <c r="R30" s="180"/>
      <c r="S30" s="149"/>
      <c r="T30" s="150"/>
      <c r="U30" s="151"/>
      <c r="V30" s="150"/>
      <c r="W30" s="151"/>
      <c r="X30" s="152"/>
      <c r="Y30" s="153"/>
      <c r="Z30" s="153"/>
      <c r="AA30" s="157"/>
      <c r="AB30" s="207"/>
      <c r="AD30" s="22">
        <f t="shared" si="16"/>
        <v>0</v>
      </c>
      <c r="AE30" s="23">
        <f t="shared" si="0"/>
        <v>0</v>
      </c>
      <c r="AF30" s="23">
        <f t="shared" si="1"/>
        <v>0</v>
      </c>
      <c r="AG30" s="23">
        <f t="shared" si="2"/>
        <v>0</v>
      </c>
      <c r="AH30" s="24">
        <f t="shared" si="3"/>
        <v>0</v>
      </c>
      <c r="AI30" s="175" t="b">
        <v>0</v>
      </c>
      <c r="AJ30" s="146" t="e">
        <f t="shared" si="4"/>
        <v>#VALUE!</v>
      </c>
      <c r="AK30" s="146" t="str">
        <f t="shared" si="5"/>
        <v/>
      </c>
      <c r="AL30" s="146" t="e">
        <f t="shared" si="6"/>
        <v>#VALUE!</v>
      </c>
      <c r="AM30" s="146" t="str">
        <f t="shared" si="7"/>
        <v/>
      </c>
      <c r="AN30" s="146" t="str">
        <f t="shared" si="8"/>
        <v/>
      </c>
      <c r="AO30" s="146" t="b">
        <f>IF(OR(ISERROR(AJ30),ISERROR(AL30),ISERROR(AM30),ISERROR(AN30)),FALSE,IF(AL30&lt;&gt;"",IF(ISERROR(VLOOKUP(C30,TblJoistSize!$A:$A,1,FALSE)),FALSE,TRUE),TRUE))</f>
        <v>0</v>
      </c>
      <c r="AP30" s="146" t="e">
        <f t="shared" si="9"/>
        <v>#N/A</v>
      </c>
      <c r="AQ30" s="146" t="str">
        <f t="shared" si="10"/>
        <v>No</v>
      </c>
      <c r="AR30" s="146" t="e">
        <f t="shared" si="11"/>
        <v>#N/A</v>
      </c>
      <c r="AS30" s="146" t="str">
        <f t="shared" si="12"/>
        <v>No</v>
      </c>
      <c r="AT30" s="146" t="str">
        <f t="shared" si="13"/>
        <v/>
      </c>
      <c r="AU30" s="146" t="str">
        <f t="shared" si="14"/>
        <v/>
      </c>
      <c r="AV30" s="146" t="str">
        <f t="shared" si="15"/>
        <v/>
      </c>
    </row>
    <row r="31" spans="1:48" ht="18.899999999999999" customHeight="1" x14ac:dyDescent="0.25">
      <c r="A31" s="149"/>
      <c r="B31" s="148"/>
      <c r="C31" s="149"/>
      <c r="D31" s="150"/>
      <c r="E31" s="151"/>
      <c r="F31" s="150"/>
      <c r="G31" s="151"/>
      <c r="H31" s="149"/>
      <c r="I31" s="150"/>
      <c r="J31" s="151"/>
      <c r="K31" s="149"/>
      <c r="L31" s="152"/>
      <c r="M31" s="152"/>
      <c r="N31" s="246"/>
      <c r="O31" s="180"/>
      <c r="P31" s="149"/>
      <c r="Q31" s="246"/>
      <c r="R31" s="180"/>
      <c r="S31" s="149"/>
      <c r="T31" s="150"/>
      <c r="U31" s="151"/>
      <c r="V31" s="150"/>
      <c r="W31" s="151"/>
      <c r="X31" s="152"/>
      <c r="Y31" s="153"/>
      <c r="Z31" s="153"/>
      <c r="AA31" s="157"/>
      <c r="AB31" s="207"/>
      <c r="AD31" s="22">
        <f t="shared" si="16"/>
        <v>0</v>
      </c>
      <c r="AE31" s="23">
        <f t="shared" si="0"/>
        <v>0</v>
      </c>
      <c r="AF31" s="23">
        <f t="shared" si="1"/>
        <v>0</v>
      </c>
      <c r="AG31" s="23">
        <f t="shared" si="2"/>
        <v>0</v>
      </c>
      <c r="AH31" s="24">
        <f t="shared" si="3"/>
        <v>0</v>
      </c>
      <c r="AI31" s="175" t="b">
        <v>0</v>
      </c>
      <c r="AJ31" s="146" t="e">
        <f t="shared" si="4"/>
        <v>#VALUE!</v>
      </c>
      <c r="AK31" s="146" t="str">
        <f t="shared" si="5"/>
        <v/>
      </c>
      <c r="AL31" s="146" t="e">
        <f t="shared" si="6"/>
        <v>#VALUE!</v>
      </c>
      <c r="AM31" s="146" t="str">
        <f t="shared" si="7"/>
        <v/>
      </c>
      <c r="AN31" s="146" t="str">
        <f t="shared" si="8"/>
        <v/>
      </c>
      <c r="AO31" s="146" t="b">
        <f>IF(OR(ISERROR(AJ31),ISERROR(AL31),ISERROR(AM31),ISERROR(AN31)),FALSE,IF(AL31&lt;&gt;"",IF(ISERROR(VLOOKUP(C31,TblJoistSize!$A:$A,1,FALSE)),FALSE,TRUE),TRUE))</f>
        <v>0</v>
      </c>
      <c r="AP31" s="146" t="e">
        <f t="shared" si="9"/>
        <v>#N/A</v>
      </c>
      <c r="AQ31" s="146" t="str">
        <f t="shared" si="10"/>
        <v>No</v>
      </c>
      <c r="AR31" s="146" t="e">
        <f t="shared" si="11"/>
        <v>#N/A</v>
      </c>
      <c r="AS31" s="146" t="str">
        <f t="shared" si="12"/>
        <v>No</v>
      </c>
      <c r="AT31" s="146" t="str">
        <f t="shared" si="13"/>
        <v/>
      </c>
      <c r="AU31" s="146" t="str">
        <f t="shared" si="14"/>
        <v/>
      </c>
      <c r="AV31" s="146" t="str">
        <f t="shared" si="15"/>
        <v/>
      </c>
    </row>
    <row r="32" spans="1:48" ht="18.899999999999999" customHeight="1" x14ac:dyDescent="0.25">
      <c r="A32" s="149"/>
      <c r="B32" s="148"/>
      <c r="C32" s="149"/>
      <c r="D32" s="150"/>
      <c r="E32" s="151"/>
      <c r="F32" s="150"/>
      <c r="G32" s="151"/>
      <c r="H32" s="149"/>
      <c r="I32" s="150"/>
      <c r="J32" s="151"/>
      <c r="K32" s="149"/>
      <c r="L32" s="152"/>
      <c r="M32" s="152"/>
      <c r="N32" s="246"/>
      <c r="O32" s="180"/>
      <c r="P32" s="149"/>
      <c r="Q32" s="246"/>
      <c r="R32" s="180"/>
      <c r="S32" s="149"/>
      <c r="T32" s="150"/>
      <c r="U32" s="151"/>
      <c r="V32" s="150"/>
      <c r="W32" s="151"/>
      <c r="X32" s="152"/>
      <c r="Y32" s="153"/>
      <c r="Z32" s="153"/>
      <c r="AA32" s="157"/>
      <c r="AB32" s="207"/>
      <c r="AD32" s="22">
        <f t="shared" si="16"/>
        <v>0</v>
      </c>
      <c r="AE32" s="23">
        <f t="shared" si="0"/>
        <v>0</v>
      </c>
      <c r="AF32" s="23">
        <f t="shared" si="1"/>
        <v>0</v>
      </c>
      <c r="AG32" s="23">
        <f t="shared" si="2"/>
        <v>0</v>
      </c>
      <c r="AH32" s="24">
        <f t="shared" si="3"/>
        <v>0</v>
      </c>
      <c r="AI32" s="175" t="b">
        <v>0</v>
      </c>
      <c r="AJ32" s="146" t="e">
        <f t="shared" si="4"/>
        <v>#VALUE!</v>
      </c>
      <c r="AK32" s="146" t="str">
        <f t="shared" si="5"/>
        <v/>
      </c>
      <c r="AL32" s="146" t="e">
        <f t="shared" si="6"/>
        <v>#VALUE!</v>
      </c>
      <c r="AM32" s="146" t="str">
        <f t="shared" si="7"/>
        <v/>
      </c>
      <c r="AN32" s="146" t="str">
        <f t="shared" si="8"/>
        <v/>
      </c>
      <c r="AO32" s="146" t="b">
        <f>IF(OR(ISERROR(AJ32),ISERROR(AL32),ISERROR(AM32),ISERROR(AN32)),FALSE,IF(AL32&lt;&gt;"",IF(ISERROR(VLOOKUP(C32,TblJoistSize!$A:$A,1,FALSE)),FALSE,TRUE),TRUE))</f>
        <v>0</v>
      </c>
      <c r="AP32" s="146" t="e">
        <f t="shared" si="9"/>
        <v>#N/A</v>
      </c>
      <c r="AQ32" s="146" t="str">
        <f t="shared" si="10"/>
        <v>No</v>
      </c>
      <c r="AR32" s="146" t="e">
        <f t="shared" si="11"/>
        <v>#N/A</v>
      </c>
      <c r="AS32" s="146" t="str">
        <f t="shared" si="12"/>
        <v>No</v>
      </c>
      <c r="AT32" s="146" t="str">
        <f t="shared" si="13"/>
        <v/>
      </c>
      <c r="AU32" s="146" t="str">
        <f t="shared" si="14"/>
        <v/>
      </c>
      <c r="AV32" s="146" t="str">
        <f t="shared" si="15"/>
        <v/>
      </c>
    </row>
    <row r="33" spans="1:48" ht="18.899999999999999" customHeight="1" x14ac:dyDescent="0.25">
      <c r="A33" s="149"/>
      <c r="B33" s="148"/>
      <c r="C33" s="149"/>
      <c r="D33" s="150"/>
      <c r="E33" s="151"/>
      <c r="F33" s="150"/>
      <c r="G33" s="151"/>
      <c r="H33" s="149"/>
      <c r="I33" s="150"/>
      <c r="J33" s="151"/>
      <c r="K33" s="149"/>
      <c r="L33" s="152"/>
      <c r="M33" s="152"/>
      <c r="N33" s="246"/>
      <c r="O33" s="180"/>
      <c r="P33" s="149"/>
      <c r="Q33" s="246"/>
      <c r="R33" s="180"/>
      <c r="S33" s="149"/>
      <c r="T33" s="150"/>
      <c r="U33" s="151"/>
      <c r="V33" s="150"/>
      <c r="W33" s="151"/>
      <c r="X33" s="152"/>
      <c r="Y33" s="153"/>
      <c r="Z33" s="153"/>
      <c r="AA33" s="157"/>
      <c r="AB33" s="207"/>
      <c r="AD33" s="22">
        <f t="shared" si="16"/>
        <v>0</v>
      </c>
      <c r="AE33" s="23">
        <f t="shared" si="0"/>
        <v>0</v>
      </c>
      <c r="AF33" s="23">
        <f t="shared" si="1"/>
        <v>0</v>
      </c>
      <c r="AG33" s="23">
        <f t="shared" si="2"/>
        <v>0</v>
      </c>
      <c r="AH33" s="24">
        <f t="shared" si="3"/>
        <v>0</v>
      </c>
      <c r="AI33" s="175" t="b">
        <v>0</v>
      </c>
      <c r="AJ33" s="146" t="e">
        <f t="shared" si="4"/>
        <v>#VALUE!</v>
      </c>
      <c r="AK33" s="146" t="str">
        <f t="shared" si="5"/>
        <v/>
      </c>
      <c r="AL33" s="146" t="e">
        <f t="shared" si="6"/>
        <v>#VALUE!</v>
      </c>
      <c r="AM33" s="146" t="str">
        <f t="shared" si="7"/>
        <v/>
      </c>
      <c r="AN33" s="146" t="str">
        <f t="shared" si="8"/>
        <v/>
      </c>
      <c r="AO33" s="146" t="b">
        <f>IF(OR(ISERROR(AJ33),ISERROR(AL33),ISERROR(AM33),ISERROR(AN33)),FALSE,IF(AL33&lt;&gt;"",IF(ISERROR(VLOOKUP(C33,TblJoistSize!$A:$A,1,FALSE)),FALSE,TRUE),TRUE))</f>
        <v>0</v>
      </c>
      <c r="AP33" s="146" t="e">
        <f t="shared" si="9"/>
        <v>#N/A</v>
      </c>
      <c r="AQ33" s="146" t="str">
        <f t="shared" si="10"/>
        <v>No</v>
      </c>
      <c r="AR33" s="146" t="e">
        <f t="shared" si="11"/>
        <v>#N/A</v>
      </c>
      <c r="AS33" s="146" t="str">
        <f t="shared" si="12"/>
        <v>No</v>
      </c>
      <c r="AT33" s="146" t="str">
        <f t="shared" si="13"/>
        <v/>
      </c>
      <c r="AU33" s="146" t="str">
        <f t="shared" si="14"/>
        <v/>
      </c>
      <c r="AV33" s="146" t="str">
        <f t="shared" si="15"/>
        <v/>
      </c>
    </row>
    <row r="34" spans="1:48" ht="18.899999999999999" customHeight="1" x14ac:dyDescent="0.25">
      <c r="A34" s="149"/>
      <c r="B34" s="148"/>
      <c r="C34" s="149"/>
      <c r="D34" s="150"/>
      <c r="E34" s="151"/>
      <c r="F34" s="150"/>
      <c r="G34" s="151"/>
      <c r="H34" s="149"/>
      <c r="I34" s="150"/>
      <c r="J34" s="151"/>
      <c r="K34" s="149"/>
      <c r="L34" s="152"/>
      <c r="M34" s="152"/>
      <c r="N34" s="246"/>
      <c r="O34" s="180"/>
      <c r="P34" s="149"/>
      <c r="Q34" s="246"/>
      <c r="R34" s="180"/>
      <c r="S34" s="149"/>
      <c r="T34" s="150"/>
      <c r="U34" s="151"/>
      <c r="V34" s="150"/>
      <c r="W34" s="151"/>
      <c r="X34" s="152"/>
      <c r="Y34" s="153"/>
      <c r="Z34" s="153"/>
      <c r="AA34" s="157"/>
      <c r="AB34" s="207"/>
      <c r="AD34" s="22">
        <f t="shared" si="16"/>
        <v>0</v>
      </c>
      <c r="AE34" s="23">
        <f t="shared" si="0"/>
        <v>0</v>
      </c>
      <c r="AF34" s="23">
        <f t="shared" si="1"/>
        <v>0</v>
      </c>
      <c r="AG34" s="23">
        <f t="shared" si="2"/>
        <v>0</v>
      </c>
      <c r="AH34" s="24">
        <f t="shared" si="3"/>
        <v>0</v>
      </c>
      <c r="AI34" s="175" t="b">
        <v>0</v>
      </c>
      <c r="AJ34" s="146" t="e">
        <f t="shared" si="4"/>
        <v>#VALUE!</v>
      </c>
      <c r="AK34" s="146" t="str">
        <f t="shared" si="5"/>
        <v/>
      </c>
      <c r="AL34" s="146" t="e">
        <f t="shared" si="6"/>
        <v>#VALUE!</v>
      </c>
      <c r="AM34" s="146" t="str">
        <f t="shared" si="7"/>
        <v/>
      </c>
      <c r="AN34" s="146" t="str">
        <f t="shared" si="8"/>
        <v/>
      </c>
      <c r="AO34" s="146" t="b">
        <f>IF(OR(ISERROR(AJ34),ISERROR(AL34),ISERROR(AM34),ISERROR(AN34)),FALSE,IF(AL34&lt;&gt;"",IF(ISERROR(VLOOKUP(C34,TblJoistSize!$A:$A,1,FALSE)),FALSE,TRUE),TRUE))</f>
        <v>0</v>
      </c>
      <c r="AP34" s="146" t="e">
        <f t="shared" si="9"/>
        <v>#N/A</v>
      </c>
      <c r="AQ34" s="146" t="str">
        <f t="shared" si="10"/>
        <v>No</v>
      </c>
      <c r="AR34" s="146" t="e">
        <f t="shared" si="11"/>
        <v>#N/A</v>
      </c>
      <c r="AS34" s="146" t="str">
        <f t="shared" si="12"/>
        <v>No</v>
      </c>
      <c r="AT34" s="146" t="str">
        <f t="shared" si="13"/>
        <v/>
      </c>
      <c r="AU34" s="146" t="str">
        <f t="shared" si="14"/>
        <v/>
      </c>
      <c r="AV34" s="146" t="str">
        <f t="shared" si="15"/>
        <v/>
      </c>
    </row>
    <row r="35" spans="1:48" ht="18.899999999999999" customHeight="1" x14ac:dyDescent="0.25">
      <c r="A35" s="149"/>
      <c r="B35" s="148"/>
      <c r="C35" s="149"/>
      <c r="D35" s="150"/>
      <c r="E35" s="151"/>
      <c r="F35" s="150"/>
      <c r="G35" s="151"/>
      <c r="H35" s="149"/>
      <c r="I35" s="150"/>
      <c r="J35" s="151"/>
      <c r="K35" s="149"/>
      <c r="L35" s="152"/>
      <c r="M35" s="152"/>
      <c r="N35" s="246"/>
      <c r="O35" s="180"/>
      <c r="P35" s="149"/>
      <c r="Q35" s="246"/>
      <c r="R35" s="180"/>
      <c r="S35" s="149"/>
      <c r="T35" s="150"/>
      <c r="U35" s="151"/>
      <c r="V35" s="150"/>
      <c r="W35" s="151"/>
      <c r="X35" s="152"/>
      <c r="Y35" s="153"/>
      <c r="Z35" s="153"/>
      <c r="AA35" s="157"/>
      <c r="AB35" s="207"/>
      <c r="AD35" s="22">
        <f t="shared" si="16"/>
        <v>0</v>
      </c>
      <c r="AE35" s="23">
        <f t="shared" si="0"/>
        <v>0</v>
      </c>
      <c r="AF35" s="23">
        <f t="shared" si="1"/>
        <v>0</v>
      </c>
      <c r="AG35" s="23">
        <f t="shared" si="2"/>
        <v>0</v>
      </c>
      <c r="AH35" s="24">
        <f t="shared" si="3"/>
        <v>0</v>
      </c>
      <c r="AI35" s="175" t="b">
        <v>0</v>
      </c>
      <c r="AJ35" s="146" t="e">
        <f t="shared" si="4"/>
        <v>#VALUE!</v>
      </c>
      <c r="AK35" s="146" t="str">
        <f t="shared" si="5"/>
        <v/>
      </c>
      <c r="AL35" s="146" t="e">
        <f t="shared" si="6"/>
        <v>#VALUE!</v>
      </c>
      <c r="AM35" s="146" t="str">
        <f t="shared" si="7"/>
        <v/>
      </c>
      <c r="AN35" s="146" t="str">
        <f t="shared" si="8"/>
        <v/>
      </c>
      <c r="AO35" s="146" t="b">
        <f>IF(OR(ISERROR(AJ35),ISERROR(AL35),ISERROR(AM35),ISERROR(AN35)),FALSE,IF(AL35&lt;&gt;"",IF(ISERROR(VLOOKUP(C35,TblJoistSize!$A:$A,1,FALSE)),FALSE,TRUE),TRUE))</f>
        <v>0</v>
      </c>
      <c r="AP35" s="146" t="e">
        <f t="shared" si="9"/>
        <v>#N/A</v>
      </c>
      <c r="AQ35" s="146" t="str">
        <f t="shared" si="10"/>
        <v>No</v>
      </c>
      <c r="AR35" s="146" t="e">
        <f t="shared" si="11"/>
        <v>#N/A</v>
      </c>
      <c r="AS35" s="146" t="str">
        <f t="shared" si="12"/>
        <v>No</v>
      </c>
      <c r="AT35" s="146" t="str">
        <f t="shared" si="13"/>
        <v/>
      </c>
      <c r="AU35" s="146" t="str">
        <f t="shared" si="14"/>
        <v/>
      </c>
      <c r="AV35" s="146" t="str">
        <f t="shared" si="15"/>
        <v/>
      </c>
    </row>
    <row r="36" spans="1:48" ht="18.899999999999999" customHeight="1" x14ac:dyDescent="0.25">
      <c r="A36" s="149"/>
      <c r="B36" s="148"/>
      <c r="C36" s="149"/>
      <c r="D36" s="150"/>
      <c r="E36" s="151"/>
      <c r="F36" s="150"/>
      <c r="G36" s="151"/>
      <c r="H36" s="149"/>
      <c r="I36" s="150"/>
      <c r="J36" s="151"/>
      <c r="K36" s="149"/>
      <c r="L36" s="152"/>
      <c r="M36" s="152"/>
      <c r="N36" s="246"/>
      <c r="O36" s="180"/>
      <c r="P36" s="149"/>
      <c r="Q36" s="246"/>
      <c r="R36" s="180"/>
      <c r="S36" s="149"/>
      <c r="T36" s="150"/>
      <c r="U36" s="151"/>
      <c r="V36" s="150"/>
      <c r="W36" s="151"/>
      <c r="X36" s="152"/>
      <c r="Y36" s="153"/>
      <c r="Z36" s="153"/>
      <c r="AA36" s="157"/>
      <c r="AB36" s="207"/>
      <c r="AD36" s="22">
        <f t="shared" si="16"/>
        <v>0</v>
      </c>
      <c r="AE36" s="23">
        <f t="shared" si="0"/>
        <v>0</v>
      </c>
      <c r="AF36" s="23">
        <f t="shared" si="1"/>
        <v>0</v>
      </c>
      <c r="AG36" s="23">
        <f t="shared" si="2"/>
        <v>0</v>
      </c>
      <c r="AH36" s="24">
        <f t="shared" si="3"/>
        <v>0</v>
      </c>
      <c r="AI36" s="175" t="b">
        <v>0</v>
      </c>
      <c r="AJ36" s="146" t="e">
        <f t="shared" si="4"/>
        <v>#VALUE!</v>
      </c>
      <c r="AK36" s="146" t="str">
        <f t="shared" si="5"/>
        <v/>
      </c>
      <c r="AL36" s="146" t="e">
        <f t="shared" si="6"/>
        <v>#VALUE!</v>
      </c>
      <c r="AM36" s="146" t="str">
        <f t="shared" si="7"/>
        <v/>
      </c>
      <c r="AN36" s="146" t="str">
        <f t="shared" si="8"/>
        <v/>
      </c>
      <c r="AO36" s="146" t="b">
        <f>IF(OR(ISERROR(AJ36),ISERROR(AL36),ISERROR(AM36),ISERROR(AN36)),FALSE,IF(AL36&lt;&gt;"",IF(ISERROR(VLOOKUP(C36,TblJoistSize!$A:$A,1,FALSE)),FALSE,TRUE),TRUE))</f>
        <v>0</v>
      </c>
      <c r="AP36" s="146" t="e">
        <f t="shared" si="9"/>
        <v>#N/A</v>
      </c>
      <c r="AQ36" s="146" t="str">
        <f t="shared" si="10"/>
        <v>No</v>
      </c>
      <c r="AR36" s="146" t="e">
        <f t="shared" si="11"/>
        <v>#N/A</v>
      </c>
      <c r="AS36" s="146" t="str">
        <f t="shared" si="12"/>
        <v>No</v>
      </c>
      <c r="AT36" s="146" t="str">
        <f t="shared" si="13"/>
        <v/>
      </c>
      <c r="AU36" s="146" t="str">
        <f t="shared" si="14"/>
        <v/>
      </c>
      <c r="AV36" s="146" t="str">
        <f t="shared" si="15"/>
        <v/>
      </c>
    </row>
    <row r="37" spans="1:48" ht="18.899999999999999" customHeight="1" x14ac:dyDescent="0.25">
      <c r="A37" s="149"/>
      <c r="B37" s="148"/>
      <c r="C37" s="149"/>
      <c r="D37" s="150"/>
      <c r="E37" s="151"/>
      <c r="F37" s="150"/>
      <c r="G37" s="151"/>
      <c r="H37" s="149"/>
      <c r="I37" s="150"/>
      <c r="J37" s="151"/>
      <c r="K37" s="149"/>
      <c r="L37" s="152"/>
      <c r="M37" s="152"/>
      <c r="N37" s="246"/>
      <c r="O37" s="180"/>
      <c r="P37" s="149"/>
      <c r="Q37" s="246"/>
      <c r="R37" s="180"/>
      <c r="S37" s="149"/>
      <c r="T37" s="150"/>
      <c r="U37" s="151"/>
      <c r="V37" s="150"/>
      <c r="W37" s="151"/>
      <c r="X37" s="152"/>
      <c r="Y37" s="153"/>
      <c r="Z37" s="153"/>
      <c r="AA37" s="157"/>
      <c r="AB37" s="207"/>
      <c r="AD37" s="22">
        <f t="shared" si="16"/>
        <v>0</v>
      </c>
      <c r="AE37" s="23">
        <f t="shared" si="0"/>
        <v>0</v>
      </c>
      <c r="AF37" s="23">
        <f t="shared" si="1"/>
        <v>0</v>
      </c>
      <c r="AG37" s="23">
        <f t="shared" si="2"/>
        <v>0</v>
      </c>
      <c r="AH37" s="24">
        <f t="shared" si="3"/>
        <v>0</v>
      </c>
      <c r="AI37" s="175" t="b">
        <v>0</v>
      </c>
      <c r="AJ37" s="146" t="e">
        <f t="shared" si="4"/>
        <v>#VALUE!</v>
      </c>
      <c r="AK37" s="146" t="str">
        <f t="shared" si="5"/>
        <v/>
      </c>
      <c r="AL37" s="146" t="e">
        <f t="shared" si="6"/>
        <v>#VALUE!</v>
      </c>
      <c r="AM37" s="146" t="str">
        <f t="shared" si="7"/>
        <v/>
      </c>
      <c r="AN37" s="146" t="str">
        <f t="shared" si="8"/>
        <v/>
      </c>
      <c r="AO37" s="146" t="b">
        <f>IF(OR(ISERROR(AJ37),ISERROR(AL37),ISERROR(AM37),ISERROR(AN37)),FALSE,IF(AL37&lt;&gt;"",IF(ISERROR(VLOOKUP(C37,TblJoistSize!$A:$A,1,FALSE)),FALSE,TRUE),TRUE))</f>
        <v>0</v>
      </c>
      <c r="AP37" s="146" t="e">
        <f t="shared" si="9"/>
        <v>#N/A</v>
      </c>
      <c r="AQ37" s="146" t="str">
        <f t="shared" si="10"/>
        <v>No</v>
      </c>
      <c r="AR37" s="146" t="e">
        <f t="shared" si="11"/>
        <v>#N/A</v>
      </c>
      <c r="AS37" s="146" t="str">
        <f t="shared" si="12"/>
        <v>No</v>
      </c>
      <c r="AT37" s="146" t="str">
        <f t="shared" si="13"/>
        <v/>
      </c>
      <c r="AU37" s="146" t="str">
        <f t="shared" si="14"/>
        <v/>
      </c>
      <c r="AV37" s="146" t="str">
        <f t="shared" si="15"/>
        <v/>
      </c>
    </row>
    <row r="38" spans="1:48" ht="18.899999999999999" customHeight="1" x14ac:dyDescent="0.25">
      <c r="A38" s="149"/>
      <c r="B38" s="148"/>
      <c r="C38" s="149"/>
      <c r="D38" s="150"/>
      <c r="E38" s="151"/>
      <c r="F38" s="150"/>
      <c r="G38" s="151"/>
      <c r="H38" s="149"/>
      <c r="I38" s="150"/>
      <c r="J38" s="151"/>
      <c r="K38" s="149"/>
      <c r="L38" s="152"/>
      <c r="M38" s="152"/>
      <c r="N38" s="246"/>
      <c r="O38" s="180"/>
      <c r="P38" s="149"/>
      <c r="Q38" s="246"/>
      <c r="R38" s="180"/>
      <c r="S38" s="149"/>
      <c r="T38" s="150"/>
      <c r="U38" s="151"/>
      <c r="V38" s="150"/>
      <c r="W38" s="151"/>
      <c r="X38" s="152"/>
      <c r="Y38" s="153"/>
      <c r="Z38" s="153"/>
      <c r="AA38" s="157"/>
      <c r="AB38" s="207"/>
      <c r="AD38" s="22">
        <f t="shared" si="16"/>
        <v>0</v>
      </c>
      <c r="AE38" s="23">
        <f t="shared" si="0"/>
        <v>0</v>
      </c>
      <c r="AF38" s="23">
        <f t="shared" si="1"/>
        <v>0</v>
      </c>
      <c r="AG38" s="23">
        <f t="shared" si="2"/>
        <v>0</v>
      </c>
      <c r="AH38" s="24">
        <f t="shared" si="3"/>
        <v>0</v>
      </c>
      <c r="AI38" s="175" t="b">
        <v>0</v>
      </c>
      <c r="AJ38" s="146" t="e">
        <f t="shared" si="4"/>
        <v>#VALUE!</v>
      </c>
      <c r="AK38" s="146" t="str">
        <f t="shared" si="5"/>
        <v/>
      </c>
      <c r="AL38" s="146" t="e">
        <f t="shared" si="6"/>
        <v>#VALUE!</v>
      </c>
      <c r="AM38" s="146" t="str">
        <f t="shared" si="7"/>
        <v/>
      </c>
      <c r="AN38" s="146" t="str">
        <f t="shared" si="8"/>
        <v/>
      </c>
      <c r="AO38" s="146" t="b">
        <f>IF(OR(ISERROR(AJ38),ISERROR(AL38),ISERROR(AM38),ISERROR(AN38)),FALSE,IF(AL38&lt;&gt;"",IF(ISERROR(VLOOKUP(C38,TblJoistSize!$A:$A,1,FALSE)),FALSE,TRUE),TRUE))</f>
        <v>0</v>
      </c>
      <c r="AP38" s="146" t="e">
        <f t="shared" si="9"/>
        <v>#N/A</v>
      </c>
      <c r="AQ38" s="146" t="str">
        <f t="shared" si="10"/>
        <v>No</v>
      </c>
      <c r="AR38" s="146" t="e">
        <f t="shared" si="11"/>
        <v>#N/A</v>
      </c>
      <c r="AS38" s="146" t="str">
        <f t="shared" si="12"/>
        <v>No</v>
      </c>
      <c r="AT38" s="146" t="str">
        <f t="shared" si="13"/>
        <v/>
      </c>
      <c r="AU38" s="146" t="str">
        <f t="shared" si="14"/>
        <v/>
      </c>
      <c r="AV38" s="146" t="str">
        <f t="shared" si="15"/>
        <v/>
      </c>
    </row>
    <row r="39" spans="1:48" ht="18.899999999999999" customHeight="1" x14ac:dyDescent="0.25">
      <c r="A39" s="149"/>
      <c r="B39" s="148"/>
      <c r="C39" s="149"/>
      <c r="D39" s="150"/>
      <c r="E39" s="151"/>
      <c r="F39" s="150"/>
      <c r="G39" s="151"/>
      <c r="H39" s="149"/>
      <c r="I39" s="150"/>
      <c r="J39" s="151"/>
      <c r="K39" s="149"/>
      <c r="L39" s="152"/>
      <c r="M39" s="152"/>
      <c r="N39" s="246"/>
      <c r="O39" s="180"/>
      <c r="P39" s="149"/>
      <c r="Q39" s="246"/>
      <c r="R39" s="180"/>
      <c r="S39" s="149"/>
      <c r="T39" s="150"/>
      <c r="U39" s="151"/>
      <c r="V39" s="150"/>
      <c r="W39" s="151"/>
      <c r="X39" s="152"/>
      <c r="Y39" s="153"/>
      <c r="Z39" s="153"/>
      <c r="AA39" s="157"/>
      <c r="AB39" s="207"/>
      <c r="AD39" s="22">
        <f t="shared" si="16"/>
        <v>0</v>
      </c>
      <c r="AE39" s="23">
        <f t="shared" si="0"/>
        <v>0</v>
      </c>
      <c r="AF39" s="23">
        <f t="shared" si="1"/>
        <v>0</v>
      </c>
      <c r="AG39" s="23">
        <f t="shared" si="2"/>
        <v>0</v>
      </c>
      <c r="AH39" s="24">
        <f t="shared" si="3"/>
        <v>0</v>
      </c>
      <c r="AI39" s="175" t="b">
        <v>0</v>
      </c>
      <c r="AJ39" s="146" t="e">
        <f t="shared" si="4"/>
        <v>#VALUE!</v>
      </c>
      <c r="AK39" s="146" t="str">
        <f t="shared" si="5"/>
        <v/>
      </c>
      <c r="AL39" s="146" t="e">
        <f t="shared" si="6"/>
        <v>#VALUE!</v>
      </c>
      <c r="AM39" s="146" t="str">
        <f t="shared" si="7"/>
        <v/>
      </c>
      <c r="AN39" s="146" t="str">
        <f t="shared" si="8"/>
        <v/>
      </c>
      <c r="AO39" s="146" t="b">
        <f>IF(OR(ISERROR(AJ39),ISERROR(AL39),ISERROR(AM39),ISERROR(AN39)),FALSE,IF(AL39&lt;&gt;"",IF(ISERROR(VLOOKUP(C39,TblJoistSize!$A:$A,1,FALSE)),FALSE,TRUE),TRUE))</f>
        <v>0</v>
      </c>
      <c r="AP39" s="146" t="e">
        <f t="shared" si="9"/>
        <v>#N/A</v>
      </c>
      <c r="AQ39" s="146" t="str">
        <f t="shared" si="10"/>
        <v>No</v>
      </c>
      <c r="AR39" s="146" t="e">
        <f t="shared" si="11"/>
        <v>#N/A</v>
      </c>
      <c r="AS39" s="146" t="str">
        <f t="shared" si="12"/>
        <v>No</v>
      </c>
      <c r="AT39" s="146" t="str">
        <f t="shared" si="13"/>
        <v/>
      </c>
      <c r="AU39" s="146" t="str">
        <f t="shared" si="14"/>
        <v/>
      </c>
      <c r="AV39" s="146" t="str">
        <f t="shared" si="15"/>
        <v/>
      </c>
    </row>
    <row r="40" spans="1:48" ht="18.899999999999999" customHeight="1" x14ac:dyDescent="0.25">
      <c r="A40" s="149"/>
      <c r="B40" s="148"/>
      <c r="C40" s="149"/>
      <c r="D40" s="150"/>
      <c r="E40" s="151"/>
      <c r="F40" s="150"/>
      <c r="G40" s="151"/>
      <c r="H40" s="149"/>
      <c r="I40" s="150"/>
      <c r="J40" s="151"/>
      <c r="K40" s="149"/>
      <c r="L40" s="152"/>
      <c r="M40" s="152"/>
      <c r="N40" s="246"/>
      <c r="O40" s="180"/>
      <c r="P40" s="149"/>
      <c r="Q40" s="246"/>
      <c r="R40" s="180"/>
      <c r="S40" s="149"/>
      <c r="T40" s="150"/>
      <c r="U40" s="151"/>
      <c r="V40" s="150"/>
      <c r="W40" s="151"/>
      <c r="X40" s="152"/>
      <c r="Y40" s="153"/>
      <c r="Z40" s="153"/>
      <c r="AA40" s="157"/>
      <c r="AB40" s="207"/>
      <c r="AD40" s="22">
        <f t="shared" si="16"/>
        <v>0</v>
      </c>
      <c r="AE40" s="23">
        <f t="shared" si="0"/>
        <v>0</v>
      </c>
      <c r="AF40" s="23">
        <f t="shared" si="1"/>
        <v>0</v>
      </c>
      <c r="AG40" s="23">
        <f t="shared" si="2"/>
        <v>0</v>
      </c>
      <c r="AH40" s="24">
        <f t="shared" si="3"/>
        <v>0</v>
      </c>
      <c r="AI40" s="175" t="b">
        <v>0</v>
      </c>
      <c r="AJ40" s="146" t="e">
        <f t="shared" si="4"/>
        <v>#VALUE!</v>
      </c>
      <c r="AK40" s="146" t="str">
        <f t="shared" si="5"/>
        <v/>
      </c>
      <c r="AL40" s="146" t="e">
        <f t="shared" si="6"/>
        <v>#VALUE!</v>
      </c>
      <c r="AM40" s="146" t="str">
        <f t="shared" si="7"/>
        <v/>
      </c>
      <c r="AN40" s="146" t="str">
        <f t="shared" si="8"/>
        <v/>
      </c>
      <c r="AO40" s="146" t="b">
        <f>IF(OR(ISERROR(AJ40),ISERROR(AL40),ISERROR(AM40),ISERROR(AN40)),FALSE,IF(AL40&lt;&gt;"",IF(ISERROR(VLOOKUP(C40,TblJoistSize!$A:$A,1,FALSE)),FALSE,TRUE),TRUE))</f>
        <v>0</v>
      </c>
      <c r="AP40" s="146" t="e">
        <f t="shared" si="9"/>
        <v>#N/A</v>
      </c>
      <c r="AQ40" s="146" t="str">
        <f t="shared" si="10"/>
        <v>No</v>
      </c>
      <c r="AR40" s="146" t="e">
        <f t="shared" si="11"/>
        <v>#N/A</v>
      </c>
      <c r="AS40" s="146" t="str">
        <f t="shared" si="12"/>
        <v>No</v>
      </c>
      <c r="AT40" s="146" t="str">
        <f t="shared" si="13"/>
        <v/>
      </c>
      <c r="AU40" s="146" t="str">
        <f t="shared" si="14"/>
        <v/>
      </c>
      <c r="AV40" s="146" t="str">
        <f t="shared" si="15"/>
        <v/>
      </c>
    </row>
    <row r="41" spans="1:48" ht="18.899999999999999" customHeight="1" x14ac:dyDescent="0.25">
      <c r="A41" s="149"/>
      <c r="B41" s="148"/>
      <c r="C41" s="149"/>
      <c r="D41" s="150"/>
      <c r="E41" s="151"/>
      <c r="F41" s="150"/>
      <c r="G41" s="151"/>
      <c r="H41" s="149"/>
      <c r="I41" s="150"/>
      <c r="J41" s="151"/>
      <c r="K41" s="149"/>
      <c r="L41" s="152"/>
      <c r="M41" s="152"/>
      <c r="N41" s="246"/>
      <c r="O41" s="180"/>
      <c r="P41" s="149"/>
      <c r="Q41" s="246"/>
      <c r="R41" s="180"/>
      <c r="S41" s="149"/>
      <c r="T41" s="150"/>
      <c r="U41" s="151"/>
      <c r="V41" s="150"/>
      <c r="W41" s="151"/>
      <c r="X41" s="152"/>
      <c r="Y41" s="153"/>
      <c r="Z41" s="153"/>
      <c r="AA41" s="157"/>
      <c r="AB41" s="207"/>
      <c r="AD41" s="22">
        <f t="shared" si="16"/>
        <v>0</v>
      </c>
      <c r="AE41" s="23">
        <f t="shared" si="0"/>
        <v>0</v>
      </c>
      <c r="AF41" s="23">
        <f t="shared" si="1"/>
        <v>0</v>
      </c>
      <c r="AG41" s="23">
        <f t="shared" si="2"/>
        <v>0</v>
      </c>
      <c r="AH41" s="24">
        <f t="shared" si="3"/>
        <v>0</v>
      </c>
      <c r="AI41" s="175" t="b">
        <v>0</v>
      </c>
      <c r="AJ41" s="146" t="e">
        <f t="shared" si="4"/>
        <v>#VALUE!</v>
      </c>
      <c r="AK41" s="146" t="str">
        <f t="shared" si="5"/>
        <v/>
      </c>
      <c r="AL41" s="146" t="e">
        <f t="shared" si="6"/>
        <v>#VALUE!</v>
      </c>
      <c r="AM41" s="146" t="str">
        <f t="shared" si="7"/>
        <v/>
      </c>
      <c r="AN41" s="146" t="str">
        <f t="shared" si="8"/>
        <v/>
      </c>
      <c r="AO41" s="146" t="b">
        <f>IF(OR(ISERROR(AJ41),ISERROR(AL41),ISERROR(AM41),ISERROR(AN41)),FALSE,IF(AL41&lt;&gt;"",IF(ISERROR(VLOOKUP(C41,TblJoistSize!$A:$A,1,FALSE)),FALSE,TRUE),TRUE))</f>
        <v>0</v>
      </c>
      <c r="AP41" s="146" t="e">
        <f t="shared" si="9"/>
        <v>#N/A</v>
      </c>
      <c r="AQ41" s="146" t="str">
        <f t="shared" si="10"/>
        <v>No</v>
      </c>
      <c r="AR41" s="146" t="e">
        <f t="shared" si="11"/>
        <v>#N/A</v>
      </c>
      <c r="AS41" s="146" t="str">
        <f t="shared" si="12"/>
        <v>No</v>
      </c>
      <c r="AT41" s="146" t="str">
        <f t="shared" si="13"/>
        <v/>
      </c>
      <c r="AU41" s="146" t="str">
        <f t="shared" si="14"/>
        <v/>
      </c>
      <c r="AV41" s="146" t="str">
        <f t="shared" si="15"/>
        <v/>
      </c>
    </row>
    <row r="42" spans="1:48" ht="18.899999999999999" customHeight="1" x14ac:dyDescent="0.25">
      <c r="A42" s="149"/>
      <c r="B42" s="148"/>
      <c r="C42" s="149"/>
      <c r="D42" s="150"/>
      <c r="E42" s="151"/>
      <c r="F42" s="150"/>
      <c r="G42" s="151"/>
      <c r="H42" s="149"/>
      <c r="I42" s="150"/>
      <c r="J42" s="151"/>
      <c r="K42" s="149"/>
      <c r="L42" s="152"/>
      <c r="M42" s="152"/>
      <c r="N42" s="246"/>
      <c r="O42" s="180"/>
      <c r="P42" s="149"/>
      <c r="Q42" s="246"/>
      <c r="R42" s="180"/>
      <c r="S42" s="149"/>
      <c r="T42" s="150"/>
      <c r="U42" s="151"/>
      <c r="V42" s="150"/>
      <c r="W42" s="151"/>
      <c r="X42" s="152"/>
      <c r="Y42" s="153"/>
      <c r="Z42" s="153"/>
      <c r="AA42" s="157"/>
      <c r="AB42" s="207"/>
      <c r="AD42" s="22">
        <f t="shared" si="16"/>
        <v>0</v>
      </c>
      <c r="AE42" s="23">
        <f t="shared" si="0"/>
        <v>0</v>
      </c>
      <c r="AF42" s="23">
        <f t="shared" si="1"/>
        <v>0</v>
      </c>
      <c r="AG42" s="23">
        <f t="shared" si="2"/>
        <v>0</v>
      </c>
      <c r="AH42" s="24">
        <f t="shared" si="3"/>
        <v>0</v>
      </c>
      <c r="AI42" s="175" t="b">
        <v>0</v>
      </c>
      <c r="AJ42" s="146" t="e">
        <f t="shared" si="4"/>
        <v>#VALUE!</v>
      </c>
      <c r="AK42" s="146" t="str">
        <f t="shared" si="5"/>
        <v/>
      </c>
      <c r="AL42" s="146" t="e">
        <f t="shared" si="6"/>
        <v>#VALUE!</v>
      </c>
      <c r="AM42" s="146" t="str">
        <f t="shared" si="7"/>
        <v/>
      </c>
      <c r="AN42" s="146" t="str">
        <f t="shared" si="8"/>
        <v/>
      </c>
      <c r="AO42" s="146" t="b">
        <f>IF(OR(ISERROR(AJ42),ISERROR(AL42),ISERROR(AM42),ISERROR(AN42)),FALSE,IF(AL42&lt;&gt;"",IF(ISERROR(VLOOKUP(C42,TblJoistSize!$A:$A,1,FALSE)),FALSE,TRUE),TRUE))</f>
        <v>0</v>
      </c>
      <c r="AP42" s="146" t="e">
        <f t="shared" si="9"/>
        <v>#N/A</v>
      </c>
      <c r="AQ42" s="146" t="str">
        <f t="shared" si="10"/>
        <v>No</v>
      </c>
      <c r="AR42" s="146" t="e">
        <f t="shared" si="11"/>
        <v>#N/A</v>
      </c>
      <c r="AS42" s="146" t="str">
        <f t="shared" si="12"/>
        <v>No</v>
      </c>
      <c r="AT42" s="146" t="str">
        <f t="shared" si="13"/>
        <v/>
      </c>
      <c r="AU42" s="146" t="str">
        <f t="shared" si="14"/>
        <v/>
      </c>
      <c r="AV42" s="146" t="str">
        <f t="shared" si="15"/>
        <v/>
      </c>
    </row>
    <row r="43" spans="1:48" ht="18.899999999999999" customHeight="1" x14ac:dyDescent="0.25">
      <c r="A43" s="149"/>
      <c r="B43" s="148"/>
      <c r="C43" s="149"/>
      <c r="D43" s="150"/>
      <c r="E43" s="151"/>
      <c r="F43" s="150"/>
      <c r="G43" s="151"/>
      <c r="H43" s="149"/>
      <c r="I43" s="150"/>
      <c r="J43" s="151"/>
      <c r="K43" s="149"/>
      <c r="L43" s="152"/>
      <c r="M43" s="152"/>
      <c r="N43" s="246"/>
      <c r="O43" s="180"/>
      <c r="P43" s="149"/>
      <c r="Q43" s="246"/>
      <c r="R43" s="180"/>
      <c r="S43" s="149"/>
      <c r="T43" s="150"/>
      <c r="U43" s="151"/>
      <c r="V43" s="150"/>
      <c r="W43" s="151"/>
      <c r="X43" s="152"/>
      <c r="Y43" s="153"/>
      <c r="Z43" s="153"/>
      <c r="AA43" s="157"/>
      <c r="AB43" s="207"/>
      <c r="AD43" s="22">
        <f t="shared" si="16"/>
        <v>0</v>
      </c>
      <c r="AE43" s="23">
        <f t="shared" si="0"/>
        <v>0</v>
      </c>
      <c r="AF43" s="23">
        <f t="shared" si="1"/>
        <v>0</v>
      </c>
      <c r="AG43" s="23">
        <f t="shared" si="2"/>
        <v>0</v>
      </c>
      <c r="AH43" s="24">
        <f t="shared" si="3"/>
        <v>0</v>
      </c>
      <c r="AI43" s="175" t="b">
        <v>0</v>
      </c>
      <c r="AJ43" s="146" t="e">
        <f t="shared" si="4"/>
        <v>#VALUE!</v>
      </c>
      <c r="AK43" s="146" t="str">
        <f t="shared" si="5"/>
        <v/>
      </c>
      <c r="AL43" s="146" t="e">
        <f t="shared" si="6"/>
        <v>#VALUE!</v>
      </c>
      <c r="AM43" s="146" t="str">
        <f t="shared" si="7"/>
        <v/>
      </c>
      <c r="AN43" s="146" t="str">
        <f t="shared" si="8"/>
        <v/>
      </c>
      <c r="AO43" s="146" t="b">
        <f>IF(OR(ISERROR(AJ43),ISERROR(AL43),ISERROR(AM43),ISERROR(AN43)),FALSE,IF(AL43&lt;&gt;"",IF(ISERROR(VLOOKUP(C43,TblJoistSize!$A:$A,1,FALSE)),FALSE,TRUE),TRUE))</f>
        <v>0</v>
      </c>
      <c r="AP43" s="146" t="e">
        <f t="shared" si="9"/>
        <v>#N/A</v>
      </c>
      <c r="AQ43" s="146" t="str">
        <f t="shared" si="10"/>
        <v>No</v>
      </c>
      <c r="AR43" s="146" t="e">
        <f t="shared" si="11"/>
        <v>#N/A</v>
      </c>
      <c r="AS43" s="146" t="str">
        <f t="shared" si="12"/>
        <v>No</v>
      </c>
      <c r="AT43" s="146" t="str">
        <f t="shared" si="13"/>
        <v/>
      </c>
      <c r="AU43" s="146" t="str">
        <f t="shared" si="14"/>
        <v/>
      </c>
      <c r="AV43" s="146" t="str">
        <f t="shared" si="15"/>
        <v/>
      </c>
    </row>
    <row r="44" spans="1:48" ht="18.899999999999999" customHeight="1" x14ac:dyDescent="0.25">
      <c r="A44" s="149"/>
      <c r="B44" s="148"/>
      <c r="C44" s="149"/>
      <c r="D44" s="150"/>
      <c r="E44" s="151"/>
      <c r="F44" s="150"/>
      <c r="G44" s="151"/>
      <c r="H44" s="149"/>
      <c r="I44" s="150"/>
      <c r="J44" s="151"/>
      <c r="K44" s="149"/>
      <c r="L44" s="152"/>
      <c r="M44" s="152"/>
      <c r="N44" s="246"/>
      <c r="O44" s="180"/>
      <c r="P44" s="149"/>
      <c r="Q44" s="246"/>
      <c r="R44" s="180"/>
      <c r="S44" s="149"/>
      <c r="T44" s="150"/>
      <c r="U44" s="151"/>
      <c r="V44" s="150"/>
      <c r="W44" s="151"/>
      <c r="X44" s="152"/>
      <c r="Y44" s="153"/>
      <c r="Z44" s="153"/>
      <c r="AA44" s="157"/>
      <c r="AB44" s="207"/>
      <c r="AD44" s="22">
        <f t="shared" si="16"/>
        <v>0</v>
      </c>
      <c r="AE44" s="23">
        <f t="shared" si="0"/>
        <v>0</v>
      </c>
      <c r="AF44" s="23">
        <f t="shared" si="1"/>
        <v>0</v>
      </c>
      <c r="AG44" s="23">
        <f t="shared" si="2"/>
        <v>0</v>
      </c>
      <c r="AH44" s="24">
        <f t="shared" si="3"/>
        <v>0</v>
      </c>
      <c r="AI44" s="175" t="b">
        <v>0</v>
      </c>
      <c r="AJ44" s="146" t="e">
        <f t="shared" si="4"/>
        <v>#VALUE!</v>
      </c>
      <c r="AK44" s="146" t="str">
        <f t="shared" si="5"/>
        <v/>
      </c>
      <c r="AL44" s="146" t="e">
        <f t="shared" si="6"/>
        <v>#VALUE!</v>
      </c>
      <c r="AM44" s="146" t="str">
        <f t="shared" si="7"/>
        <v/>
      </c>
      <c r="AN44" s="146" t="str">
        <f t="shared" si="8"/>
        <v/>
      </c>
      <c r="AO44" s="146" t="b">
        <f>IF(OR(ISERROR(AJ44),ISERROR(AL44),ISERROR(AM44),ISERROR(AN44)),FALSE,IF(AL44&lt;&gt;"",IF(ISERROR(VLOOKUP(C44,TblJoistSize!$A:$A,1,FALSE)),FALSE,TRUE),TRUE))</f>
        <v>0</v>
      </c>
      <c r="AP44" s="146" t="e">
        <f t="shared" si="9"/>
        <v>#N/A</v>
      </c>
      <c r="AQ44" s="146" t="str">
        <f t="shared" si="10"/>
        <v>No</v>
      </c>
      <c r="AR44" s="146" t="e">
        <f t="shared" si="11"/>
        <v>#N/A</v>
      </c>
      <c r="AS44" s="146" t="str">
        <f t="shared" si="12"/>
        <v>No</v>
      </c>
      <c r="AT44" s="146" t="str">
        <f t="shared" si="13"/>
        <v/>
      </c>
      <c r="AU44" s="146" t="str">
        <f t="shared" si="14"/>
        <v/>
      </c>
      <c r="AV44" s="146" t="str">
        <f t="shared" si="15"/>
        <v/>
      </c>
    </row>
    <row r="45" spans="1:48" ht="18.899999999999999" customHeight="1" thickBot="1" x14ac:dyDescent="0.3">
      <c r="A45" s="149"/>
      <c r="B45" s="148"/>
      <c r="C45" s="149"/>
      <c r="D45" s="150"/>
      <c r="E45" s="151"/>
      <c r="F45" s="150"/>
      <c r="G45" s="151"/>
      <c r="H45" s="149"/>
      <c r="I45" s="150"/>
      <c r="J45" s="151"/>
      <c r="K45" s="149"/>
      <c r="L45" s="152"/>
      <c r="M45" s="152"/>
      <c r="N45" s="246"/>
      <c r="O45" s="180"/>
      <c r="P45" s="149"/>
      <c r="Q45" s="246"/>
      <c r="R45" s="180"/>
      <c r="S45" s="149"/>
      <c r="T45" s="150"/>
      <c r="U45" s="151"/>
      <c r="V45" s="150"/>
      <c r="W45" s="151"/>
      <c r="X45" s="152"/>
      <c r="Y45" s="153"/>
      <c r="Z45" s="153"/>
      <c r="AA45" s="157"/>
      <c r="AB45" s="207"/>
      <c r="AD45" s="22">
        <f t="shared" si="16"/>
        <v>0</v>
      </c>
      <c r="AE45" s="23">
        <f t="shared" si="0"/>
        <v>0</v>
      </c>
      <c r="AF45" s="23">
        <f t="shared" si="1"/>
        <v>0</v>
      </c>
      <c r="AG45" s="23">
        <f t="shared" si="2"/>
        <v>0</v>
      </c>
      <c r="AH45" s="24">
        <f t="shared" si="3"/>
        <v>0</v>
      </c>
      <c r="AI45" s="175" t="b">
        <v>0</v>
      </c>
      <c r="AJ45" s="146" t="e">
        <f t="shared" si="4"/>
        <v>#VALUE!</v>
      </c>
      <c r="AK45" s="146" t="str">
        <f t="shared" si="5"/>
        <v/>
      </c>
      <c r="AL45" s="146" t="e">
        <f t="shared" si="6"/>
        <v>#VALUE!</v>
      </c>
      <c r="AM45" s="146" t="str">
        <f t="shared" si="7"/>
        <v/>
      </c>
      <c r="AN45" s="146" t="str">
        <f t="shared" si="8"/>
        <v/>
      </c>
      <c r="AO45" s="146" t="b">
        <f>IF(OR(ISERROR(AJ45),ISERROR(AL45),ISERROR(AM45),ISERROR(AN45)),FALSE,IF(AL45&lt;&gt;"",IF(ISERROR(VLOOKUP(C45,TblJoistSize!$A:$A,1,FALSE)),FALSE,TRUE),TRUE))</f>
        <v>0</v>
      </c>
      <c r="AP45" s="146" t="e">
        <f t="shared" si="9"/>
        <v>#N/A</v>
      </c>
      <c r="AQ45" s="146" t="str">
        <f t="shared" si="10"/>
        <v>No</v>
      </c>
      <c r="AR45" s="146" t="e">
        <f t="shared" si="11"/>
        <v>#N/A</v>
      </c>
      <c r="AS45" s="146" t="str">
        <f t="shared" si="12"/>
        <v>No</v>
      </c>
      <c r="AT45" s="146" t="str">
        <f t="shared" si="13"/>
        <v/>
      </c>
      <c r="AU45" s="146" t="str">
        <f t="shared" si="14"/>
        <v/>
      </c>
      <c r="AV45" s="146" t="str">
        <f t="shared" si="15"/>
        <v/>
      </c>
    </row>
    <row r="46" spans="1:48" ht="17.25" customHeight="1" thickTop="1" thickBot="1" x14ac:dyDescent="0.3">
      <c r="AD46" s="26">
        <f>SUM(AD16:AD45)</f>
        <v>0</v>
      </c>
      <c r="AE46" s="27">
        <f>SUM(AE16:AE45)</f>
        <v>0</v>
      </c>
      <c r="AF46" s="27">
        <f>SUM(AF16:AF45)</f>
        <v>0</v>
      </c>
      <c r="AG46" s="27">
        <f>SUM(AG16:AG45)</f>
        <v>0</v>
      </c>
      <c r="AH46" s="28">
        <f>SUM(AH16:AH45)</f>
        <v>0</v>
      </c>
    </row>
    <row r="47" spans="1:48" x14ac:dyDescent="0.25">
      <c r="AD47" s="228">
        <f>SUM(AD46:AH46)</f>
        <v>0</v>
      </c>
      <c r="AK47" s="170" t="s">
        <v>216</v>
      </c>
      <c r="AL47" s="170" t="s">
        <v>215</v>
      </c>
      <c r="AM47" s="2" t="s">
        <v>217</v>
      </c>
    </row>
    <row r="48" spans="1:48" x14ac:dyDescent="0.25">
      <c r="AJ48" s="2" t="s">
        <v>90</v>
      </c>
      <c r="AK48" s="176">
        <v>0.5625</v>
      </c>
      <c r="AL48" s="177">
        <v>1.5</v>
      </c>
      <c r="AM48" s="177">
        <v>4</v>
      </c>
    </row>
    <row r="49" spans="36:39" x14ac:dyDescent="0.25">
      <c r="AJ49" s="2" t="s">
        <v>456</v>
      </c>
      <c r="AK49" s="176">
        <v>0.5625</v>
      </c>
      <c r="AL49" s="177">
        <v>1.5</v>
      </c>
      <c r="AM49" s="177">
        <v>4</v>
      </c>
    </row>
    <row r="50" spans="36:39" x14ac:dyDescent="0.25">
      <c r="AJ50" s="2" t="s">
        <v>91</v>
      </c>
      <c r="AK50" s="176">
        <v>0.8125</v>
      </c>
      <c r="AL50" s="177">
        <v>1.5</v>
      </c>
      <c r="AM50" s="177">
        <v>6</v>
      </c>
    </row>
    <row r="51" spans="36:39" x14ac:dyDescent="0.25">
      <c r="AJ51" s="2" t="s">
        <v>457</v>
      </c>
      <c r="AK51" s="176">
        <v>0.8125</v>
      </c>
      <c r="AL51" s="177">
        <v>1.5</v>
      </c>
      <c r="AM51" s="177">
        <v>6</v>
      </c>
    </row>
    <row r="52" spans="36:39" x14ac:dyDescent="0.25">
      <c r="AJ52" s="2" t="s">
        <v>458</v>
      </c>
      <c r="AK52" s="176">
        <v>0.8125</v>
      </c>
      <c r="AL52" s="177">
        <v>1.5</v>
      </c>
      <c r="AM52" s="177">
        <v>6</v>
      </c>
    </row>
    <row r="53" spans="36:39" x14ac:dyDescent="0.25">
      <c r="AJ53" s="2" t="s">
        <v>92</v>
      </c>
      <c r="AK53" s="176">
        <v>0.5625</v>
      </c>
      <c r="AL53" s="177">
        <v>1.5</v>
      </c>
      <c r="AM53" s="177">
        <v>4</v>
      </c>
    </row>
    <row r="54" spans="36:39" x14ac:dyDescent="0.25">
      <c r="AJ54" s="2" t="s">
        <v>151</v>
      </c>
      <c r="AK54" s="176">
        <v>0.8125</v>
      </c>
      <c r="AL54" s="177">
        <v>1.5</v>
      </c>
      <c r="AM54" s="177">
        <v>6</v>
      </c>
    </row>
  </sheetData>
  <sheetProtection password="E02B" sheet="1" objects="1" scenarios="1" selectLockedCells="1"/>
  <mergeCells count="36">
    <mergeCell ref="Z3:AA3"/>
    <mergeCell ref="W1:Y1"/>
    <mergeCell ref="Z1:AA1"/>
    <mergeCell ref="W2:Y2"/>
    <mergeCell ref="Z2:AA2"/>
    <mergeCell ref="A5:M5"/>
    <mergeCell ref="C9:O9"/>
    <mergeCell ref="C10:O10"/>
    <mergeCell ref="A14:A15"/>
    <mergeCell ref="B14:B15"/>
    <mergeCell ref="N15:O15"/>
    <mergeCell ref="N14:P14"/>
    <mergeCell ref="L14:M14"/>
    <mergeCell ref="C14:C15"/>
    <mergeCell ref="D14:E15"/>
    <mergeCell ref="F14:H14"/>
    <mergeCell ref="I14:K14"/>
    <mergeCell ref="F15:G15"/>
    <mergeCell ref="I15:J15"/>
    <mergeCell ref="M7:P7"/>
    <mergeCell ref="AT13:AT15"/>
    <mergeCell ref="AU13:AV15"/>
    <mergeCell ref="P1:S1"/>
    <mergeCell ref="P2:S3"/>
    <mergeCell ref="P4:S4"/>
    <mergeCell ref="W4:Y4"/>
    <mergeCell ref="W3:Y3"/>
    <mergeCell ref="Z4:AA4"/>
    <mergeCell ref="Y6:Z6"/>
    <mergeCell ref="T14:X14"/>
    <mergeCell ref="Y14:Z14"/>
    <mergeCell ref="S10:W10"/>
    <mergeCell ref="Q15:R15"/>
    <mergeCell ref="T15:U15"/>
    <mergeCell ref="V15:W15"/>
    <mergeCell ref="Q14:S14"/>
  </mergeCells>
  <phoneticPr fontId="0" type="noConversion"/>
  <conditionalFormatting sqref="P2:S4">
    <cfRule type="cellIs" dxfId="116" priority="1" stopIfTrue="1" operator="equal">
      <formula>""</formula>
    </cfRule>
  </conditionalFormatting>
  <conditionalFormatting sqref="X16:Z45 D16:E45 L16:M45 P16:P45 S16:S45">
    <cfRule type="expression" dxfId="115" priority="2" stopIfTrue="1">
      <formula>AND($AE$1,$B16=0)</formula>
    </cfRule>
    <cfRule type="expression" dxfId="114" priority="3" stopIfTrue="1">
      <formula>AND($AD$1="M",$AI16)</formula>
    </cfRule>
  </conditionalFormatting>
  <conditionalFormatting sqref="C16:C45">
    <cfRule type="expression" dxfId="113" priority="4" stopIfTrue="1">
      <formula>NOT($AO16)</formula>
    </cfRule>
    <cfRule type="expression" dxfId="112" priority="5" stopIfTrue="1">
      <formula>AND($AE$1,$B16=0)</formula>
    </cfRule>
    <cfRule type="expression" dxfId="111" priority="6" stopIfTrue="1">
      <formula>AND($AD$1="M",$AI16)</formula>
    </cfRule>
  </conditionalFormatting>
  <conditionalFormatting sqref="F16:F45 I16:I45">
    <cfRule type="expression" dxfId="110" priority="7" stopIfTrue="1">
      <formula>AND($AE$1,$B16=0)</formula>
    </cfRule>
    <cfRule type="expression" dxfId="109" priority="8" stopIfTrue="1">
      <formula>AND($AD$1="M",$AI16)</formula>
    </cfRule>
    <cfRule type="expression" dxfId="108" priority="9" stopIfTrue="1">
      <formula>AND((F16*12+G16)&lt;2,H16="X")</formula>
    </cfRule>
  </conditionalFormatting>
  <conditionalFormatting sqref="G16:G45 J16:J45">
    <cfRule type="expression" dxfId="107" priority="10" stopIfTrue="1">
      <formula>AND($AE$1,$B16=0)</formula>
    </cfRule>
    <cfRule type="expression" dxfId="106" priority="11" stopIfTrue="1">
      <formula>AND($AD$1="M",$AI16)</formula>
    </cfRule>
    <cfRule type="expression" dxfId="105" priority="12" stopIfTrue="1">
      <formula>AND((F16*12+G16)&lt;2,H16="X")</formula>
    </cfRule>
  </conditionalFormatting>
  <conditionalFormatting sqref="H16:H45 K16:K45">
    <cfRule type="expression" dxfId="104" priority="13" stopIfTrue="1">
      <formula>AND($AE$1,$B16=0)</formula>
    </cfRule>
    <cfRule type="expression" dxfId="103" priority="14" stopIfTrue="1">
      <formula>AND($AD$1="M",$AI16)</formula>
    </cfRule>
    <cfRule type="expression" dxfId="102" priority="15" stopIfTrue="1">
      <formula>AND((F16*12+G16)&lt;2,H16="X")</formula>
    </cfRule>
  </conditionalFormatting>
  <conditionalFormatting sqref="N16:O45 Q16:R45">
    <cfRule type="expression" dxfId="101" priority="16" stopIfTrue="1">
      <formula>ISTEXT(N16)</formula>
    </cfRule>
    <cfRule type="expression" dxfId="100" priority="17" stopIfTrue="1">
      <formula>AND($AE$1,$B16=0)</formula>
    </cfRule>
    <cfRule type="expression" dxfId="99" priority="18" stopIfTrue="1">
      <formula>AND($AD$1="M",$AI16)</formula>
    </cfRule>
  </conditionalFormatting>
  <conditionalFormatting sqref="T16:U45">
    <cfRule type="expression" dxfId="98" priority="19" stopIfTrue="1">
      <formula>$AQ16="No"</formula>
    </cfRule>
    <cfRule type="expression" dxfId="97" priority="20" stopIfTrue="1">
      <formula>AND($AE$1,$B16=0)</formula>
    </cfRule>
    <cfRule type="expression" dxfId="96" priority="21" stopIfTrue="1">
      <formula>AND($AD$1="M",$AI16)</formula>
    </cfRule>
  </conditionalFormatting>
  <conditionalFormatting sqref="V16:W45">
    <cfRule type="expression" dxfId="95" priority="22" stopIfTrue="1">
      <formula>$AS16="No"</formula>
    </cfRule>
    <cfRule type="expression" dxfId="94" priority="23" stopIfTrue="1">
      <formula>AND($AE$1,$B16=0)</formula>
    </cfRule>
    <cfRule type="expression" dxfId="93" priority="24" stopIfTrue="1">
      <formula>AND($AD$1="M",$AI16)</formula>
    </cfRule>
  </conditionalFormatting>
  <conditionalFormatting sqref="AA16:AA45">
    <cfRule type="expression" dxfId="92" priority="25" stopIfTrue="1">
      <formula>AND($AE$1,$B16=0)</formula>
    </cfRule>
    <cfRule type="expression" dxfId="91" priority="26" stopIfTrue="1">
      <formula>LEN(AA16)&gt;23</formula>
    </cfRule>
    <cfRule type="expression" dxfId="90" priority="27" stopIfTrue="1">
      <formula>AND($AD$1="M",$AI16)</formula>
    </cfRule>
  </conditionalFormatting>
  <conditionalFormatting sqref="A16:A45">
    <cfRule type="expression" dxfId="89" priority="28" stopIfTrue="1">
      <formula>AND($AE$1,B16=0)</formula>
    </cfRule>
    <cfRule type="expression" dxfId="88" priority="29" stopIfTrue="1">
      <formula>AND($AD$1="M",$AI16)</formula>
    </cfRule>
    <cfRule type="expression" dxfId="87" priority="30" stopIfTrue="1">
      <formula>AND(NOT($AE$1),B16=0,OR($AD$1="",$AD$1="M"))</formula>
    </cfRule>
  </conditionalFormatting>
  <conditionalFormatting sqref="B16:B45">
    <cfRule type="expression" dxfId="86" priority="31" stopIfTrue="1">
      <formula>AND($AE$1,$B16=0)</formula>
    </cfRule>
    <cfRule type="expression" dxfId="85" priority="32" stopIfTrue="1">
      <formula>AND($AD$1="M",$AI16)</formula>
    </cfRule>
    <cfRule type="expression" dxfId="84" priority="33" stopIfTrue="1">
      <formula>AND(NOT($AE$1),B16=0,OR($AD$1="",$AD$1="M"))</formula>
    </cfRule>
  </conditionalFormatting>
  <conditionalFormatting sqref="M7:P7">
    <cfRule type="cellIs" dxfId="83" priority="34" stopIfTrue="1" operator="equal">
      <formula>"NO PAINT"</formula>
    </cfRule>
  </conditionalFormatting>
  <dataValidations count="1">
    <dataValidation type="list" allowBlank="1" showInputMessage="1" showErrorMessage="1" sqref="M7:P7">
      <formula1>"GRAY, NO PAINT"</formula1>
    </dataValidation>
  </dataValidations>
  <printOptions horizontalCentered="1"/>
  <pageMargins left="0.3" right="0.3" top="0.5" bottom="0.6" header="0" footer="0.25"/>
  <pageSetup scale="61" pageOrder="overThenDown" orientation="landscape" r:id="rId1"/>
  <headerFooter alignWithMargins="0">
    <oddFooter>&amp;L&amp;12Form Revised: 3/18/2008
File: &amp;F&amp;R&amp;12Printed: &amp;D &amp;T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41"/>
    <pageSetUpPr fitToPage="1"/>
  </sheetPr>
  <dimension ref="A1:T47"/>
  <sheetViews>
    <sheetView showGridLines="0" zoomScale="85" zoomScaleNormal="65" workbookViewId="0">
      <selection activeCell="A27" sqref="A27"/>
    </sheetView>
  </sheetViews>
  <sheetFormatPr defaultColWidth="9.109375" defaultRowHeight="13.2" x14ac:dyDescent="0.25"/>
  <cols>
    <col min="1" max="1" width="16.6640625" style="2" customWidth="1"/>
    <col min="2" max="2" width="16.6640625" style="2" hidden="1" customWidth="1"/>
    <col min="3" max="4" width="18.6640625" style="2" customWidth="1"/>
    <col min="5" max="6" width="19.6640625" style="2" customWidth="1"/>
    <col min="7" max="10" width="8.33203125" style="2" customWidth="1"/>
    <col min="11" max="12" width="8.6640625" style="2" customWidth="1"/>
    <col min="13" max="15" width="10.6640625" style="2" customWidth="1"/>
    <col min="16" max="16" width="6.6640625" style="2" customWidth="1"/>
    <col min="17" max="19" width="6.6640625" style="2" hidden="1" customWidth="1"/>
    <col min="20" max="20" width="6.6640625" style="2" customWidth="1"/>
    <col min="21" max="16384" width="9.109375" style="2"/>
  </cols>
  <sheetData>
    <row r="1" spans="1:20" s="50" customFormat="1" ht="18" customHeight="1" thickBot="1" x14ac:dyDescent="0.55000000000000004">
      <c r="A1" s="48"/>
      <c r="B1" s="48"/>
      <c r="C1" s="48"/>
      <c r="D1" s="48"/>
      <c r="E1" s="87"/>
      <c r="F1" s="87"/>
      <c r="G1" s="418" t="str">
        <f>IF(Q1="","",VLOOKUP(Q1,'Job Info.'!X:AA,4,FALSE))</f>
        <v>Master</v>
      </c>
      <c r="H1" s="419"/>
      <c r="I1" s="419"/>
      <c r="J1" s="48"/>
      <c r="K1" s="88" t="s">
        <v>125</v>
      </c>
      <c r="L1" s="102"/>
      <c r="M1" s="429" t="str">
        <f ca="1">'Job Info.'!D12</f>
        <v>260-868-6000</v>
      </c>
      <c r="N1" s="429"/>
      <c r="O1" s="71"/>
      <c r="P1" s="135" t="s">
        <v>80</v>
      </c>
      <c r="Q1" s="117" t="str">
        <f>'Job Info.'!D30</f>
        <v>M</v>
      </c>
      <c r="R1" s="117" t="b">
        <f>'Job Info.'!D32</f>
        <v>0</v>
      </c>
      <c r="S1" s="207"/>
      <c r="T1" s="134" t="s">
        <v>81</v>
      </c>
    </row>
    <row r="2" spans="1:20" s="50" customFormat="1" ht="18" customHeight="1" thickTop="1" x14ac:dyDescent="0.4">
      <c r="A2" s="48"/>
      <c r="B2" s="48"/>
      <c r="C2" s="48"/>
      <c r="D2" s="48"/>
      <c r="E2" s="69"/>
      <c r="F2" s="69"/>
      <c r="G2" s="420" t="str">
        <f>IF(Q1="","",IF(VLOOKUP(Q1,'Job Info.'!X:Z,2,FALSE),"Released for Fabrication",""))</f>
        <v/>
      </c>
      <c r="H2" s="421"/>
      <c r="I2" s="422"/>
      <c r="J2" s="48"/>
      <c r="K2" s="88" t="s">
        <v>126</v>
      </c>
      <c r="L2" s="102"/>
      <c r="M2" s="429" t="str">
        <f ca="1">'Job Info.'!D13</f>
        <v>260-868-6002</v>
      </c>
      <c r="N2" s="429"/>
      <c r="O2" s="71"/>
      <c r="R2" s="117"/>
    </row>
    <row r="3" spans="1:20" s="50" customFormat="1" ht="18" customHeight="1" x14ac:dyDescent="0.3">
      <c r="A3" s="48"/>
      <c r="B3" s="48"/>
      <c r="C3" s="48"/>
      <c r="D3" s="48"/>
      <c r="E3" s="89"/>
      <c r="F3" s="48"/>
      <c r="G3" s="423"/>
      <c r="H3" s="424"/>
      <c r="I3" s="425"/>
      <c r="J3" s="48"/>
      <c r="K3" s="88" t="s">
        <v>128</v>
      </c>
      <c r="L3" s="102"/>
      <c r="M3" s="429" t="str">
        <f ca="1">'Job Info.'!D14</f>
        <v>260-868-6003</v>
      </c>
      <c r="N3" s="429"/>
      <c r="O3" s="48"/>
    </row>
    <row r="4" spans="1:20" s="50" customFormat="1" ht="18" customHeight="1" thickBot="1" x14ac:dyDescent="0.35">
      <c r="A4" s="48"/>
      <c r="B4" s="48"/>
      <c r="C4" s="48"/>
      <c r="D4" s="48"/>
      <c r="E4" s="48"/>
      <c r="F4" s="48"/>
      <c r="G4" s="426" t="str">
        <f>IF(Q1="","",IF(VLOOKUP(Q1,'Job Info.'!X:Z,2,FALSE),VLOOKUP(Q1,'Job Info.'!X:Z,3,FALSE),""))</f>
        <v/>
      </c>
      <c r="H4" s="427"/>
      <c r="I4" s="428"/>
      <c r="J4" s="48"/>
      <c r="K4" s="88" t="s">
        <v>127</v>
      </c>
      <c r="L4" s="102"/>
      <c r="M4" s="429" t="str">
        <f ca="1">'Job Info.'!D15</f>
        <v>260-868-6004</v>
      </c>
      <c r="N4" s="429"/>
      <c r="O4" s="48"/>
    </row>
    <row r="5" spans="1:20" s="104" customFormat="1" ht="21.9" customHeight="1" thickTop="1" x14ac:dyDescent="0.25">
      <c r="A5" s="431" t="str">
        <f ca="1">'Job Info.'!D11</f>
        <v>6115 County Road 42 | Butler, IN  46721 | www.newmill.com</v>
      </c>
      <c r="B5" s="432"/>
      <c r="C5" s="432"/>
      <c r="D5" s="432"/>
      <c r="E5" s="432"/>
      <c r="F5" s="432"/>
      <c r="G5" s="103"/>
      <c r="H5" s="103"/>
      <c r="I5" s="103"/>
      <c r="J5" s="103"/>
      <c r="K5" s="103"/>
      <c r="L5" s="103"/>
      <c r="M5" s="103"/>
      <c r="N5" s="103"/>
      <c r="O5" s="103"/>
    </row>
    <row r="6" spans="1:20" s="50" customFormat="1" ht="18" customHeight="1" x14ac:dyDescent="0.3">
      <c r="A6" s="48"/>
      <c r="B6" s="48"/>
      <c r="C6" s="48"/>
      <c r="D6" s="48"/>
      <c r="E6" s="89"/>
      <c r="F6" s="48"/>
      <c r="G6" s="48"/>
      <c r="H6" s="48"/>
      <c r="I6" s="48"/>
      <c r="J6" s="48"/>
      <c r="K6" s="73" t="s">
        <v>20</v>
      </c>
      <c r="L6" s="366" t="str">
        <f>IF(ISBLANK('Job Info.'!D8),"",'Job Info.'!D8)</f>
        <v/>
      </c>
      <c r="M6" s="366"/>
      <c r="N6" s="48"/>
      <c r="O6" s="48"/>
    </row>
    <row r="7" spans="1:20" ht="18" customHeight="1" x14ac:dyDescent="0.3">
      <c r="A7" s="101" t="s">
        <v>50</v>
      </c>
      <c r="B7" s="52"/>
      <c r="C7" s="52"/>
      <c r="D7" s="52"/>
      <c r="E7" s="73" t="s">
        <v>26</v>
      </c>
      <c r="F7" s="240"/>
      <c r="G7" s="241"/>
      <c r="H7" s="241"/>
      <c r="I7" s="241"/>
      <c r="J7" s="32"/>
      <c r="K7" s="77" t="s">
        <v>21</v>
      </c>
      <c r="L7" s="128"/>
      <c r="M7" s="126" t="str">
        <f>IF(ISBLANK('Job Info.'!D9),"",'Job Info.'!D9)</f>
        <v/>
      </c>
      <c r="N7" s="48"/>
      <c r="O7" s="48"/>
    </row>
    <row r="8" spans="1:20" ht="9.9" customHeight="1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20" ht="20.100000000000001" customHeight="1" x14ac:dyDescent="0.3">
      <c r="A9" s="75" t="s">
        <v>1</v>
      </c>
      <c r="B9" s="75"/>
      <c r="C9" s="383" t="str">
        <f>IF(ISBLANK('Job Info.'!D3),"",'Job Info.'!D3)</f>
        <v/>
      </c>
      <c r="D9" s="383"/>
      <c r="E9" s="383"/>
      <c r="F9" s="384"/>
      <c r="G9" s="15"/>
      <c r="H9" s="75" t="s">
        <v>2</v>
      </c>
      <c r="I9" s="383" t="str">
        <f>IF(ISBLANK('Job Info.'!D5),"",'Job Info.'!D5)</f>
        <v/>
      </c>
      <c r="J9" s="383"/>
      <c r="K9" s="383"/>
      <c r="L9" s="383"/>
      <c r="M9" s="383"/>
      <c r="N9" s="383"/>
      <c r="O9" s="384"/>
    </row>
    <row r="10" spans="1:20" ht="20.100000000000001" customHeight="1" x14ac:dyDescent="0.3">
      <c r="A10" s="75" t="s">
        <v>3</v>
      </c>
      <c r="B10" s="75"/>
      <c r="C10" s="383" t="str">
        <f>IF(ISBLANK('Job Info.'!D4),"",'Job Info.'!D4)</f>
        <v/>
      </c>
      <c r="D10" s="383"/>
      <c r="E10" s="383"/>
      <c r="F10" s="384"/>
      <c r="G10" s="15"/>
      <c r="H10" s="74" t="s">
        <v>22</v>
      </c>
      <c r="I10" s="383" t="str">
        <f>IF(ISBLANK('Job Info.'!D6),"",'Job Info.'!D6)</f>
        <v/>
      </c>
      <c r="J10" s="383"/>
      <c r="K10" s="384"/>
      <c r="L10" s="11"/>
      <c r="M10" s="75" t="s">
        <v>23</v>
      </c>
      <c r="N10" s="383" t="str">
        <f>IF(ISBLANK('Job Info.'!D7),"",'Job Info.'!D7)</f>
        <v/>
      </c>
      <c r="O10" s="384"/>
    </row>
    <row r="11" spans="1:20" ht="9.9" customHeight="1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</row>
    <row r="12" spans="1:20" ht="18" customHeight="1" x14ac:dyDescent="0.25">
      <c r="A12" s="433" t="s">
        <v>36</v>
      </c>
      <c r="B12" s="433"/>
      <c r="C12" s="433"/>
      <c r="D12" s="433" t="s">
        <v>145</v>
      </c>
      <c r="E12" s="433"/>
      <c r="F12" s="7" t="s">
        <v>37</v>
      </c>
      <c r="G12" s="109" t="s">
        <v>147</v>
      </c>
      <c r="H12" s="91"/>
      <c r="I12" s="91"/>
      <c r="J12" s="91"/>
      <c r="K12" s="91"/>
      <c r="L12" s="92"/>
      <c r="M12" s="433" t="s">
        <v>38</v>
      </c>
      <c r="N12" s="433"/>
      <c r="O12" s="92"/>
    </row>
    <row r="13" spans="1:20" ht="18" customHeight="1" x14ac:dyDescent="0.25">
      <c r="A13" s="93"/>
      <c r="B13" s="93"/>
      <c r="C13" s="93"/>
      <c r="D13" s="7"/>
      <c r="E13" s="7"/>
      <c r="F13" s="7" t="s">
        <v>94</v>
      </c>
      <c r="G13" s="7"/>
      <c r="H13" s="7"/>
      <c r="I13" s="7"/>
      <c r="J13" s="7"/>
      <c r="K13" s="7"/>
      <c r="L13" s="92"/>
      <c r="M13" s="92"/>
      <c r="N13" s="92"/>
      <c r="O13" s="92"/>
    </row>
    <row r="14" spans="1:20" ht="18" customHeight="1" x14ac:dyDescent="0.25">
      <c r="A14" s="92"/>
      <c r="B14" s="93"/>
      <c r="C14" s="93"/>
      <c r="D14" s="7"/>
      <c r="E14" s="7"/>
      <c r="F14" s="7" t="s">
        <v>95</v>
      </c>
      <c r="G14" s="7"/>
      <c r="H14" s="7"/>
      <c r="I14" s="7"/>
      <c r="J14" s="7"/>
      <c r="K14" s="7"/>
      <c r="L14" s="92"/>
      <c r="M14" s="92"/>
      <c r="N14" s="92"/>
      <c r="O14" s="92"/>
    </row>
    <row r="15" spans="1:20" ht="18" customHeight="1" x14ac:dyDescent="0.25">
      <c r="A15" s="93"/>
      <c r="B15" s="93"/>
      <c r="C15" s="93"/>
      <c r="D15" s="92"/>
      <c r="E15" s="7"/>
      <c r="F15" s="7"/>
      <c r="G15" s="7"/>
      <c r="H15" s="7"/>
      <c r="I15" s="7"/>
      <c r="J15" s="7"/>
      <c r="K15" s="7"/>
      <c r="L15" s="92"/>
      <c r="M15" s="92"/>
      <c r="N15" s="92"/>
      <c r="O15" s="92"/>
    </row>
    <row r="16" spans="1:20" ht="18" customHeight="1" x14ac:dyDescent="0.25">
      <c r="A16" s="93"/>
      <c r="B16" s="93"/>
      <c r="C16" s="93"/>
      <c r="D16" s="7"/>
      <c r="E16" s="7"/>
      <c r="F16" s="7"/>
      <c r="G16" s="7"/>
      <c r="H16" s="7"/>
      <c r="I16" s="7"/>
      <c r="J16" s="7"/>
      <c r="K16" s="7"/>
      <c r="L16" s="92"/>
      <c r="M16" s="92"/>
      <c r="N16" s="92"/>
      <c r="O16" s="92"/>
    </row>
    <row r="17" spans="1:18" ht="18" customHeight="1" x14ac:dyDescent="0.25">
      <c r="A17" s="93"/>
      <c r="B17" s="93"/>
      <c r="C17" s="93"/>
      <c r="D17" s="92"/>
      <c r="E17" s="92"/>
      <c r="F17" s="7"/>
      <c r="G17" s="7"/>
      <c r="H17" s="7"/>
      <c r="I17" s="7"/>
      <c r="J17" s="7"/>
      <c r="K17" s="7"/>
      <c r="L17" s="92"/>
      <c r="M17" s="92"/>
      <c r="N17" s="92"/>
      <c r="O17" s="92"/>
    </row>
    <row r="18" spans="1:18" ht="18" customHeight="1" x14ac:dyDescent="0.25">
      <c r="A18" s="93"/>
      <c r="B18" s="93"/>
      <c r="C18" s="93"/>
      <c r="D18" s="435" t="s">
        <v>39</v>
      </c>
      <c r="E18" s="435"/>
      <c r="F18" s="92"/>
      <c r="G18" s="7"/>
      <c r="H18" s="7"/>
      <c r="I18" s="7"/>
      <c r="J18" s="7"/>
      <c r="K18" s="7"/>
      <c r="L18" s="92"/>
      <c r="M18" s="92"/>
      <c r="N18" s="92"/>
      <c r="O18" s="92"/>
    </row>
    <row r="19" spans="1:18" ht="18" customHeight="1" x14ac:dyDescent="0.25">
      <c r="A19" s="92"/>
      <c r="B19" s="92"/>
      <c r="C19" s="92"/>
      <c r="D19" s="92"/>
      <c r="E19" s="92"/>
      <c r="F19" s="7" t="s">
        <v>40</v>
      </c>
      <c r="G19" s="92"/>
      <c r="H19" s="92"/>
      <c r="I19" s="92"/>
      <c r="J19" s="92"/>
      <c r="K19" s="92"/>
      <c r="L19" s="92"/>
      <c r="M19" s="92"/>
      <c r="N19" s="92"/>
      <c r="O19" s="92"/>
    </row>
    <row r="20" spans="1:18" ht="18" customHeight="1" x14ac:dyDescent="0.25">
      <c r="A20" s="92"/>
      <c r="B20" s="92"/>
      <c r="C20" s="92"/>
      <c r="D20" s="92"/>
      <c r="E20" s="92"/>
      <c r="F20" s="7"/>
      <c r="G20" s="92"/>
      <c r="H20" s="92"/>
      <c r="I20" s="92"/>
      <c r="J20" s="92"/>
      <c r="K20" s="92"/>
      <c r="L20" s="92"/>
      <c r="M20" s="92"/>
      <c r="N20" s="92"/>
      <c r="O20" s="92"/>
    </row>
    <row r="21" spans="1:18" ht="18" customHeight="1" x14ac:dyDescent="0.25">
      <c r="A21" s="434" t="s">
        <v>41</v>
      </c>
      <c r="B21" s="434"/>
      <c r="C21" s="434"/>
      <c r="D21" s="108" t="s">
        <v>42</v>
      </c>
      <c r="E21" s="105"/>
      <c r="F21" s="106" t="s">
        <v>96</v>
      </c>
      <c r="G21" s="105"/>
      <c r="H21" s="105"/>
      <c r="I21" s="105"/>
      <c r="J21" s="105"/>
      <c r="K21" s="105"/>
      <c r="L21" s="105"/>
      <c r="M21" s="105"/>
      <c r="N21" s="105"/>
      <c r="O21" s="105"/>
    </row>
    <row r="22" spans="1:18" ht="18" customHeight="1" x14ac:dyDescent="0.25">
      <c r="A22" s="436" t="s">
        <v>43</v>
      </c>
      <c r="B22" s="436"/>
      <c r="C22" s="436"/>
      <c r="D22" s="107" t="s">
        <v>44</v>
      </c>
      <c r="E22" s="105"/>
      <c r="F22" s="105"/>
      <c r="G22" s="107" t="s">
        <v>45</v>
      </c>
      <c r="H22" s="105"/>
      <c r="I22" s="105"/>
      <c r="J22" s="105"/>
      <c r="K22" s="105"/>
      <c r="L22" s="105"/>
      <c r="M22" s="105"/>
      <c r="N22" s="105"/>
      <c r="O22" s="105"/>
    </row>
    <row r="23" spans="1:18" ht="18" customHeight="1" x14ac:dyDescent="0.25">
      <c r="A23" s="436" t="s">
        <v>146</v>
      </c>
      <c r="B23" s="436"/>
      <c r="C23" s="436"/>
      <c r="D23" s="107" t="s">
        <v>97</v>
      </c>
      <c r="E23" s="105"/>
      <c r="F23" s="105"/>
      <c r="G23" s="107" t="s">
        <v>46</v>
      </c>
      <c r="H23" s="105"/>
      <c r="I23" s="105"/>
      <c r="J23" s="105"/>
      <c r="K23" s="105"/>
      <c r="L23" s="105"/>
      <c r="M23" s="105"/>
      <c r="N23" s="105"/>
      <c r="O23" s="105"/>
    </row>
    <row r="24" spans="1:18" ht="9.9" customHeight="1" x14ac:dyDescent="0.3">
      <c r="A24" s="8"/>
      <c r="B24" s="94"/>
      <c r="C24" s="9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8" s="84" customFormat="1" ht="15" customHeight="1" x14ac:dyDescent="0.25">
      <c r="A25" s="373" t="s">
        <v>51</v>
      </c>
      <c r="B25" s="374"/>
      <c r="C25" s="377" t="s">
        <v>167</v>
      </c>
      <c r="D25" s="377" t="s">
        <v>47</v>
      </c>
      <c r="E25" s="377" t="s">
        <v>141</v>
      </c>
      <c r="F25" s="78" t="s">
        <v>101</v>
      </c>
      <c r="G25" s="379" t="s">
        <v>103</v>
      </c>
      <c r="H25" s="391"/>
      <c r="I25" s="379" t="s">
        <v>104</v>
      </c>
      <c r="J25" s="391"/>
      <c r="K25" s="379" t="s">
        <v>137</v>
      </c>
      <c r="L25" s="374"/>
      <c r="M25" s="377" t="s">
        <v>138</v>
      </c>
      <c r="N25" s="377" t="s">
        <v>139</v>
      </c>
      <c r="O25" s="377" t="s">
        <v>140</v>
      </c>
    </row>
    <row r="26" spans="1:18" s="84" customFormat="1" ht="15" customHeight="1" x14ac:dyDescent="0.25">
      <c r="A26" s="375"/>
      <c r="B26" s="376"/>
      <c r="C26" s="378"/>
      <c r="D26" s="378"/>
      <c r="E26" s="378"/>
      <c r="F26" s="80" t="s">
        <v>100</v>
      </c>
      <c r="G26" s="79" t="s">
        <v>105</v>
      </c>
      <c r="H26" s="79" t="s">
        <v>102</v>
      </c>
      <c r="I26" s="79" t="s">
        <v>105</v>
      </c>
      <c r="J26" s="79" t="s">
        <v>102</v>
      </c>
      <c r="K26" s="375"/>
      <c r="L26" s="376"/>
      <c r="M26" s="430"/>
      <c r="N26" s="430"/>
      <c r="O26" s="430"/>
      <c r="Q26" s="174" t="s">
        <v>209</v>
      </c>
    </row>
    <row r="27" spans="1:18" ht="18" customHeight="1" x14ac:dyDescent="0.25">
      <c r="A27" s="158"/>
      <c r="B27" s="154"/>
      <c r="C27" s="186"/>
      <c r="D27" s="158"/>
      <c r="E27" s="158"/>
      <c r="F27" s="158"/>
      <c r="G27" s="158"/>
      <c r="H27" s="187"/>
      <c r="I27" s="158"/>
      <c r="J27" s="187"/>
      <c r="K27" s="150"/>
      <c r="L27" s="151"/>
      <c r="M27" s="187"/>
      <c r="N27" s="187"/>
      <c r="O27" s="187"/>
      <c r="Q27" s="185" t="b">
        <v>0</v>
      </c>
      <c r="R27" s="50"/>
    </row>
    <row r="28" spans="1:18" ht="18" customHeight="1" x14ac:dyDescent="0.25">
      <c r="A28" s="158"/>
      <c r="B28" s="154"/>
      <c r="C28" s="186"/>
      <c r="D28" s="158"/>
      <c r="E28" s="158"/>
      <c r="F28" s="158"/>
      <c r="G28" s="158"/>
      <c r="H28" s="187"/>
      <c r="I28" s="158"/>
      <c r="J28" s="187"/>
      <c r="K28" s="150"/>
      <c r="L28" s="151"/>
      <c r="M28" s="187"/>
      <c r="N28" s="187"/>
      <c r="O28" s="187"/>
      <c r="Q28" s="185" t="b">
        <v>0</v>
      </c>
      <c r="R28" s="50"/>
    </row>
    <row r="29" spans="1:18" ht="18" customHeight="1" x14ac:dyDescent="0.25">
      <c r="A29" s="158"/>
      <c r="B29" s="154"/>
      <c r="C29" s="186"/>
      <c r="D29" s="158"/>
      <c r="E29" s="158"/>
      <c r="F29" s="158"/>
      <c r="G29" s="158"/>
      <c r="H29" s="187"/>
      <c r="I29" s="158"/>
      <c r="J29" s="187"/>
      <c r="K29" s="150"/>
      <c r="L29" s="151"/>
      <c r="M29" s="187"/>
      <c r="N29" s="187"/>
      <c r="O29" s="187"/>
      <c r="Q29" s="185" t="b">
        <v>0</v>
      </c>
      <c r="R29" s="50"/>
    </row>
    <row r="30" spans="1:18" ht="18" customHeight="1" x14ac:dyDescent="0.25">
      <c r="A30" s="158"/>
      <c r="B30" s="154"/>
      <c r="C30" s="186"/>
      <c r="D30" s="158"/>
      <c r="E30" s="158"/>
      <c r="F30" s="158"/>
      <c r="G30" s="158"/>
      <c r="H30" s="187"/>
      <c r="I30" s="158"/>
      <c r="J30" s="187"/>
      <c r="K30" s="150"/>
      <c r="L30" s="151"/>
      <c r="M30" s="187"/>
      <c r="N30" s="187"/>
      <c r="O30" s="187"/>
      <c r="Q30" s="185" t="b">
        <v>0</v>
      </c>
      <c r="R30" s="50"/>
    </row>
    <row r="31" spans="1:18" ht="18" customHeight="1" x14ac:dyDescent="0.25">
      <c r="A31" s="158" t="s">
        <v>153</v>
      </c>
      <c r="B31" s="154"/>
      <c r="C31" s="186"/>
      <c r="D31" s="158"/>
      <c r="E31" s="158"/>
      <c r="F31" s="158"/>
      <c r="G31" s="158"/>
      <c r="H31" s="187"/>
      <c r="I31" s="158"/>
      <c r="J31" s="187"/>
      <c r="K31" s="150"/>
      <c r="L31" s="151"/>
      <c r="M31" s="187"/>
      <c r="N31" s="187"/>
      <c r="O31" s="187"/>
      <c r="Q31" s="185" t="b">
        <v>0</v>
      </c>
      <c r="R31" s="50"/>
    </row>
    <row r="32" spans="1:18" ht="18" customHeight="1" x14ac:dyDescent="0.25">
      <c r="A32" s="158"/>
      <c r="B32" s="154"/>
      <c r="C32" s="186"/>
      <c r="D32" s="158"/>
      <c r="E32" s="158"/>
      <c r="F32" s="158"/>
      <c r="G32" s="158"/>
      <c r="H32" s="187"/>
      <c r="I32" s="158"/>
      <c r="J32" s="187"/>
      <c r="K32" s="150"/>
      <c r="L32" s="151"/>
      <c r="M32" s="187"/>
      <c r="N32" s="187"/>
      <c r="O32" s="187"/>
      <c r="Q32" s="185" t="b">
        <v>0</v>
      </c>
      <c r="R32" s="50"/>
    </row>
    <row r="33" spans="1:18" ht="18" customHeight="1" x14ac:dyDescent="0.25">
      <c r="A33" s="158"/>
      <c r="B33" s="154"/>
      <c r="C33" s="186"/>
      <c r="D33" s="158"/>
      <c r="E33" s="158"/>
      <c r="F33" s="158"/>
      <c r="G33" s="158"/>
      <c r="H33" s="187"/>
      <c r="I33" s="158"/>
      <c r="J33" s="187"/>
      <c r="K33" s="150"/>
      <c r="L33" s="151"/>
      <c r="M33" s="187"/>
      <c r="N33" s="187"/>
      <c r="O33" s="187"/>
      <c r="Q33" s="185" t="b">
        <v>0</v>
      </c>
      <c r="R33" s="50"/>
    </row>
    <row r="34" spans="1:18" ht="18" customHeight="1" x14ac:dyDescent="0.25">
      <c r="A34" s="158"/>
      <c r="B34" s="154"/>
      <c r="C34" s="186"/>
      <c r="D34" s="158"/>
      <c r="E34" s="158"/>
      <c r="F34" s="158"/>
      <c r="G34" s="158"/>
      <c r="H34" s="187"/>
      <c r="I34" s="158"/>
      <c r="J34" s="187"/>
      <c r="K34" s="150"/>
      <c r="L34" s="151"/>
      <c r="M34" s="187"/>
      <c r="N34" s="187"/>
      <c r="O34" s="187"/>
      <c r="Q34" s="185" t="b">
        <v>0</v>
      </c>
      <c r="R34" s="50"/>
    </row>
    <row r="35" spans="1:18" ht="18" customHeight="1" x14ac:dyDescent="0.25">
      <c r="A35" s="158"/>
      <c r="B35" s="154"/>
      <c r="C35" s="186"/>
      <c r="D35" s="158"/>
      <c r="E35" s="158"/>
      <c r="F35" s="158"/>
      <c r="G35" s="158"/>
      <c r="H35" s="187"/>
      <c r="I35" s="158"/>
      <c r="J35" s="187"/>
      <c r="K35" s="150"/>
      <c r="L35" s="151"/>
      <c r="M35" s="187"/>
      <c r="N35" s="187"/>
      <c r="O35" s="187"/>
      <c r="Q35" s="185" t="b">
        <v>0</v>
      </c>
      <c r="R35" s="50"/>
    </row>
    <row r="36" spans="1:18" ht="18" customHeight="1" x14ac:dyDescent="0.25">
      <c r="A36" s="158"/>
      <c r="B36" s="154"/>
      <c r="C36" s="186"/>
      <c r="D36" s="158"/>
      <c r="E36" s="158"/>
      <c r="F36" s="158"/>
      <c r="G36" s="158"/>
      <c r="H36" s="187"/>
      <c r="I36" s="158"/>
      <c r="J36" s="187"/>
      <c r="K36" s="150"/>
      <c r="L36" s="151"/>
      <c r="M36" s="187"/>
      <c r="N36" s="187"/>
      <c r="O36" s="187"/>
      <c r="Q36" s="185" t="b">
        <v>0</v>
      </c>
      <c r="R36" s="50"/>
    </row>
    <row r="37" spans="1:18" ht="18" customHeight="1" x14ac:dyDescent="0.25">
      <c r="A37" s="158"/>
      <c r="B37" s="154"/>
      <c r="C37" s="186"/>
      <c r="D37" s="158"/>
      <c r="E37" s="158"/>
      <c r="F37" s="158"/>
      <c r="G37" s="158"/>
      <c r="H37" s="187"/>
      <c r="I37" s="158"/>
      <c r="J37" s="187"/>
      <c r="K37" s="150"/>
      <c r="L37" s="151"/>
      <c r="M37" s="187"/>
      <c r="N37" s="187"/>
      <c r="O37" s="187"/>
      <c r="Q37" s="185" t="b">
        <v>0</v>
      </c>
      <c r="R37" s="50"/>
    </row>
    <row r="38" spans="1:18" ht="18" customHeight="1" x14ac:dyDescent="0.25">
      <c r="A38" s="158"/>
      <c r="B38" s="154"/>
      <c r="C38" s="186"/>
      <c r="D38" s="158"/>
      <c r="E38" s="158"/>
      <c r="F38" s="158"/>
      <c r="G38" s="158"/>
      <c r="H38" s="187"/>
      <c r="I38" s="158"/>
      <c r="J38" s="187"/>
      <c r="K38" s="150"/>
      <c r="L38" s="151"/>
      <c r="M38" s="187"/>
      <c r="N38" s="187"/>
      <c r="O38" s="187"/>
      <c r="Q38" s="185" t="b">
        <v>0</v>
      </c>
      <c r="R38" s="50"/>
    </row>
    <row r="39" spans="1:18" ht="18" customHeight="1" x14ac:dyDescent="0.25">
      <c r="A39" s="158"/>
      <c r="B39" s="154"/>
      <c r="C39" s="186"/>
      <c r="D39" s="158"/>
      <c r="E39" s="158"/>
      <c r="F39" s="158"/>
      <c r="G39" s="158"/>
      <c r="H39" s="187"/>
      <c r="I39" s="158"/>
      <c r="J39" s="187"/>
      <c r="K39" s="150"/>
      <c r="L39" s="151"/>
      <c r="M39" s="187"/>
      <c r="N39" s="187"/>
      <c r="O39" s="187"/>
      <c r="Q39" s="185" t="b">
        <v>0</v>
      </c>
      <c r="R39" s="50"/>
    </row>
    <row r="40" spans="1:18" ht="18" customHeight="1" x14ac:dyDescent="0.25">
      <c r="A40" s="158"/>
      <c r="B40" s="154"/>
      <c r="C40" s="186"/>
      <c r="D40" s="158"/>
      <c r="E40" s="158"/>
      <c r="F40" s="158"/>
      <c r="G40" s="158"/>
      <c r="H40" s="187"/>
      <c r="I40" s="158"/>
      <c r="J40" s="187"/>
      <c r="K40" s="150"/>
      <c r="L40" s="151"/>
      <c r="M40" s="187"/>
      <c r="N40" s="187"/>
      <c r="O40" s="187"/>
      <c r="Q40" s="185" t="b">
        <v>0</v>
      </c>
      <c r="R40" s="50"/>
    </row>
    <row r="41" spans="1:18" ht="18" customHeight="1" x14ac:dyDescent="0.25">
      <c r="A41" s="158"/>
      <c r="B41" s="154"/>
      <c r="C41" s="186"/>
      <c r="D41" s="158"/>
      <c r="E41" s="158"/>
      <c r="F41" s="158"/>
      <c r="G41" s="158"/>
      <c r="H41" s="187"/>
      <c r="I41" s="158"/>
      <c r="J41" s="187"/>
      <c r="K41" s="150"/>
      <c r="L41" s="151"/>
      <c r="M41" s="187"/>
      <c r="N41" s="187"/>
      <c r="O41" s="187"/>
      <c r="Q41" s="185" t="b">
        <v>0</v>
      </c>
      <c r="R41" s="50"/>
    </row>
    <row r="42" spans="1:18" ht="18" customHeight="1" x14ac:dyDescent="0.25">
      <c r="A42" s="158"/>
      <c r="B42" s="154"/>
      <c r="C42" s="186"/>
      <c r="D42" s="158"/>
      <c r="E42" s="158"/>
      <c r="F42" s="158"/>
      <c r="G42" s="158"/>
      <c r="H42" s="187"/>
      <c r="I42" s="158"/>
      <c r="J42" s="187"/>
      <c r="K42" s="150"/>
      <c r="L42" s="151"/>
      <c r="M42" s="187"/>
      <c r="N42" s="187"/>
      <c r="O42" s="187"/>
      <c r="Q42" s="185" t="b">
        <v>0</v>
      </c>
      <c r="R42" s="50"/>
    </row>
    <row r="47" spans="1:18" x14ac:dyDescent="0.25">
      <c r="C47" s="228">
        <f>SUM(C27:C42)</f>
        <v>0</v>
      </c>
    </row>
  </sheetData>
  <sheetProtection password="E02B" sheet="1" objects="1" scenarios="1" selectLockedCells="1"/>
  <mergeCells count="31">
    <mergeCell ref="A22:C22"/>
    <mergeCell ref="A23:C23"/>
    <mergeCell ref="G25:H25"/>
    <mergeCell ref="I25:J25"/>
    <mergeCell ref="C25:C26"/>
    <mergeCell ref="A5:F5"/>
    <mergeCell ref="M12:N12"/>
    <mergeCell ref="A21:C21"/>
    <mergeCell ref="L6:M6"/>
    <mergeCell ref="C9:F9"/>
    <mergeCell ref="N10:O10"/>
    <mergeCell ref="A12:C12"/>
    <mergeCell ref="D12:E12"/>
    <mergeCell ref="D18:E18"/>
    <mergeCell ref="C10:F10"/>
    <mergeCell ref="I10:K10"/>
    <mergeCell ref="I9:O9"/>
    <mergeCell ref="M25:M26"/>
    <mergeCell ref="N25:N26"/>
    <mergeCell ref="O25:O26"/>
    <mergeCell ref="A25:B26"/>
    <mergeCell ref="D25:D26"/>
    <mergeCell ref="E25:E26"/>
    <mergeCell ref="K25:L26"/>
    <mergeCell ref="G1:I1"/>
    <mergeCell ref="G2:I3"/>
    <mergeCell ref="G4:I4"/>
    <mergeCell ref="M1:N1"/>
    <mergeCell ref="M2:N2"/>
    <mergeCell ref="M3:N3"/>
    <mergeCell ref="M4:N4"/>
  </mergeCells>
  <phoneticPr fontId="0" type="noConversion"/>
  <conditionalFormatting sqref="B27:B42">
    <cfRule type="expression" dxfId="82" priority="1" stopIfTrue="1">
      <formula>$C27&gt;0</formula>
    </cfRule>
    <cfRule type="expression" dxfId="81" priority="2" stopIfTrue="1">
      <formula>$C27=0</formula>
    </cfRule>
    <cfRule type="expression" dxfId="80" priority="3" stopIfTrue="1">
      <formula>$C27&lt;0</formula>
    </cfRule>
  </conditionalFormatting>
  <conditionalFormatting sqref="G2:I4">
    <cfRule type="cellIs" dxfId="79" priority="4" stopIfTrue="1" operator="equal">
      <formula>""</formula>
    </cfRule>
  </conditionalFormatting>
  <conditionalFormatting sqref="D27:O42">
    <cfRule type="expression" dxfId="78" priority="5" stopIfTrue="1">
      <formula>AND($R$1,$C27=0)</formula>
    </cfRule>
    <cfRule type="expression" dxfId="77" priority="6" stopIfTrue="1">
      <formula>AND($Q$1="M",$Q27)</formula>
    </cfRule>
  </conditionalFormatting>
  <conditionalFormatting sqref="A27:A42 C27:C42">
    <cfRule type="expression" dxfId="76" priority="7" stopIfTrue="1">
      <formula>AND($R$1,$C27=0)</formula>
    </cfRule>
    <cfRule type="expression" dxfId="75" priority="8" stopIfTrue="1">
      <formula>AND($Q$1="M",$Q27)</formula>
    </cfRule>
    <cfRule type="expression" dxfId="74" priority="9" stopIfTrue="1">
      <formula>AND(NOT($R$1),$C27=0,OR($Q$1="",$Q$1="M"))</formula>
    </cfRule>
  </conditionalFormatting>
  <conditionalFormatting sqref="F7:I7">
    <cfRule type="cellIs" dxfId="73" priority="10" stopIfTrue="1" operator="equal">
      <formula>"NO PAINT"</formula>
    </cfRule>
  </conditionalFormatting>
  <dataValidations count="1">
    <dataValidation type="list" allowBlank="1" showInputMessage="1" showErrorMessage="1" sqref="F7">
      <formula1>"GRAY, NO PAINT"</formula1>
    </dataValidation>
  </dataValidations>
  <printOptions horizontalCentered="1"/>
  <pageMargins left="0.5" right="0.5" top="0.5" bottom="0.6" header="0" footer="0.25"/>
  <pageSetup scale="74" pageOrder="overThenDown" orientation="landscape" r:id="rId1"/>
  <headerFooter alignWithMargins="0">
    <oddFooter>&amp;L&amp;12Form Revised: 3/18/2008
File: &amp;F&amp;R&amp;12Printed: &amp;D &amp;T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41"/>
    <pageSetUpPr fitToPage="1"/>
  </sheetPr>
  <dimension ref="A1:T47"/>
  <sheetViews>
    <sheetView showGridLines="0" zoomScale="85" zoomScaleNormal="65" workbookViewId="0">
      <selection activeCell="A14" sqref="A14"/>
    </sheetView>
  </sheetViews>
  <sheetFormatPr defaultColWidth="9.109375" defaultRowHeight="13.2" x14ac:dyDescent="0.25"/>
  <cols>
    <col min="1" max="1" width="16.6640625" style="2" customWidth="1"/>
    <col min="2" max="2" width="16.6640625" style="2" hidden="1" customWidth="1"/>
    <col min="3" max="4" width="18.6640625" style="2" customWidth="1"/>
    <col min="5" max="6" width="19.6640625" style="2" customWidth="1"/>
    <col min="7" max="10" width="8.33203125" style="2" customWidth="1"/>
    <col min="11" max="12" width="8.6640625" style="2" customWidth="1"/>
    <col min="13" max="15" width="10.6640625" style="2" customWidth="1"/>
    <col min="16" max="16" width="6.6640625" style="2" customWidth="1"/>
    <col min="17" max="19" width="6.6640625" style="2" hidden="1" customWidth="1"/>
    <col min="20" max="20" width="6.6640625" style="2" customWidth="1"/>
    <col min="21" max="16384" width="9.109375" style="2"/>
  </cols>
  <sheetData>
    <row r="1" spans="1:20" s="50" customFormat="1" ht="18" customHeight="1" thickBot="1" x14ac:dyDescent="0.55000000000000004">
      <c r="A1" s="48"/>
      <c r="B1" s="48"/>
      <c r="C1" s="48"/>
      <c r="D1" s="48"/>
      <c r="E1" s="87"/>
      <c r="F1" s="87"/>
      <c r="G1" s="418" t="str">
        <f>IF(Q1="","",VLOOKUP(Q1,'Job Info.'!X:AA,4,FALSE))</f>
        <v>Master</v>
      </c>
      <c r="H1" s="419"/>
      <c r="I1" s="419"/>
      <c r="J1" s="48"/>
      <c r="K1" s="88" t="s">
        <v>125</v>
      </c>
      <c r="L1" s="102"/>
      <c r="M1" s="429" t="str">
        <f ca="1">'Job Info.'!D12</f>
        <v>260-868-6000</v>
      </c>
      <c r="N1" s="429"/>
      <c r="O1" s="71"/>
      <c r="P1" s="135" t="s">
        <v>80</v>
      </c>
      <c r="Q1" s="117" t="str">
        <f>'Job Info.'!D30</f>
        <v>M</v>
      </c>
      <c r="R1" s="117" t="b">
        <f>'Job Info.'!D32</f>
        <v>0</v>
      </c>
      <c r="S1" s="207"/>
      <c r="T1" s="134" t="s">
        <v>81</v>
      </c>
    </row>
    <row r="2" spans="1:20" s="50" customFormat="1" ht="18" customHeight="1" thickTop="1" x14ac:dyDescent="0.4">
      <c r="A2" s="48"/>
      <c r="B2" s="48"/>
      <c r="C2" s="48"/>
      <c r="D2" s="48"/>
      <c r="E2" s="69"/>
      <c r="F2" s="69"/>
      <c r="G2" s="420" t="str">
        <f>IF(Q1="","",IF(VLOOKUP(Q1,'Job Info.'!X:Z,2,FALSE),"Released for Fabrication",""))</f>
        <v/>
      </c>
      <c r="H2" s="421"/>
      <c r="I2" s="422"/>
      <c r="J2" s="48"/>
      <c r="K2" s="88" t="s">
        <v>126</v>
      </c>
      <c r="L2" s="102"/>
      <c r="M2" s="429" t="str">
        <f ca="1">'Job Info.'!D13</f>
        <v>260-868-6002</v>
      </c>
      <c r="N2" s="429"/>
      <c r="O2" s="71"/>
      <c r="R2" s="117"/>
    </row>
    <row r="3" spans="1:20" s="50" customFormat="1" ht="18" customHeight="1" x14ac:dyDescent="0.3">
      <c r="A3" s="48"/>
      <c r="B3" s="48"/>
      <c r="C3" s="48"/>
      <c r="D3" s="48"/>
      <c r="E3" s="89"/>
      <c r="F3" s="48"/>
      <c r="G3" s="423"/>
      <c r="H3" s="424"/>
      <c r="I3" s="425"/>
      <c r="J3" s="48"/>
      <c r="K3" s="88" t="s">
        <v>128</v>
      </c>
      <c r="L3" s="102"/>
      <c r="M3" s="429" t="str">
        <f ca="1">'Job Info.'!D14</f>
        <v>260-868-6003</v>
      </c>
      <c r="N3" s="429"/>
      <c r="O3" s="48"/>
    </row>
    <row r="4" spans="1:20" s="50" customFormat="1" ht="18" customHeight="1" thickBot="1" x14ac:dyDescent="0.35">
      <c r="A4" s="48"/>
      <c r="B4" s="48"/>
      <c r="C4" s="48"/>
      <c r="D4" s="48"/>
      <c r="E4" s="48"/>
      <c r="F4" s="48"/>
      <c r="G4" s="426" t="str">
        <f>IF(Q1="","",IF(VLOOKUP(Q1,'Job Info.'!X:Z,2,FALSE),VLOOKUP(Q1,'Job Info.'!X:Z,3,FALSE),""))</f>
        <v/>
      </c>
      <c r="H4" s="427"/>
      <c r="I4" s="428"/>
      <c r="J4" s="48"/>
      <c r="K4" s="88" t="s">
        <v>127</v>
      </c>
      <c r="L4" s="102"/>
      <c r="M4" s="429" t="str">
        <f ca="1">'Job Info.'!D15</f>
        <v>260-868-6004</v>
      </c>
      <c r="N4" s="429"/>
      <c r="O4" s="48"/>
    </row>
    <row r="5" spans="1:20" s="50" customFormat="1" ht="21.9" customHeight="1" thickTop="1" x14ac:dyDescent="0.25">
      <c r="A5" s="431" t="str">
        <f ca="1">'Job Info.'!D11</f>
        <v>6115 County Road 42 | Butler, IN  46721 | www.newmill.com</v>
      </c>
      <c r="B5" s="432"/>
      <c r="C5" s="432"/>
      <c r="D5" s="432"/>
      <c r="E5" s="432"/>
      <c r="F5" s="432"/>
      <c r="G5" s="48"/>
      <c r="H5" s="48"/>
      <c r="I5" s="48"/>
      <c r="J5" s="48"/>
      <c r="K5" s="48"/>
      <c r="L5" s="48"/>
      <c r="M5" s="48"/>
      <c r="N5" s="48"/>
      <c r="O5" s="48"/>
    </row>
    <row r="6" spans="1:20" s="50" customFormat="1" ht="18" customHeight="1" x14ac:dyDescent="0.3">
      <c r="A6" s="48"/>
      <c r="B6" s="48"/>
      <c r="C6" s="48"/>
      <c r="D6" s="48"/>
      <c r="E6" s="89"/>
      <c r="F6" s="48"/>
      <c r="G6" s="48"/>
      <c r="H6" s="48"/>
      <c r="I6" s="48"/>
      <c r="J6" s="48"/>
      <c r="K6" s="73" t="s">
        <v>20</v>
      </c>
      <c r="L6" s="366" t="str">
        <f>IF(ISBLANK('Job Info.'!D8),"",'Job Info.'!D8)</f>
        <v/>
      </c>
      <c r="M6" s="366"/>
      <c r="N6" s="48"/>
      <c r="O6" s="48"/>
    </row>
    <row r="7" spans="1:20" ht="18" customHeight="1" x14ac:dyDescent="0.3">
      <c r="A7" s="101" t="s">
        <v>50</v>
      </c>
      <c r="B7" s="52"/>
      <c r="C7" s="52"/>
      <c r="D7" s="52"/>
      <c r="E7" s="73" t="s">
        <v>26</v>
      </c>
      <c r="F7" s="240"/>
      <c r="G7" s="242"/>
      <c r="H7" s="242"/>
      <c r="I7" s="242"/>
      <c r="J7" s="52"/>
      <c r="K7" s="77" t="s">
        <v>21</v>
      </c>
      <c r="L7" s="128"/>
      <c r="M7" s="126" t="str">
        <f>IF(ISBLANK('Job Info.'!D9),"",'Job Info.'!D9)</f>
        <v/>
      </c>
      <c r="N7" s="48"/>
      <c r="O7" s="48"/>
    </row>
    <row r="8" spans="1:20" ht="9.9" customHeight="1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20" ht="20.100000000000001" customHeight="1" x14ac:dyDescent="0.3">
      <c r="A9" s="75" t="s">
        <v>1</v>
      </c>
      <c r="B9" s="75"/>
      <c r="C9" s="383" t="str">
        <f>IF(ISBLANK('Job Info.'!D3),"",'Job Info.'!D3)</f>
        <v/>
      </c>
      <c r="D9" s="383"/>
      <c r="E9" s="383"/>
      <c r="F9" s="384"/>
      <c r="G9" s="15"/>
      <c r="H9" s="75" t="s">
        <v>2</v>
      </c>
      <c r="I9" s="383" t="str">
        <f>IF(ISBLANK('Job Info.'!D5),"",'Job Info.'!D5)</f>
        <v/>
      </c>
      <c r="J9" s="383"/>
      <c r="K9" s="383"/>
      <c r="L9" s="383"/>
      <c r="M9" s="383"/>
      <c r="N9" s="383"/>
      <c r="O9" s="384"/>
    </row>
    <row r="10" spans="1:20" ht="20.100000000000001" customHeight="1" x14ac:dyDescent="0.3">
      <c r="A10" s="75" t="s">
        <v>3</v>
      </c>
      <c r="B10" s="75"/>
      <c r="C10" s="383" t="str">
        <f>IF(ISBLANK('Job Info.'!D4),"",'Job Info.'!D4)</f>
        <v/>
      </c>
      <c r="D10" s="383"/>
      <c r="E10" s="383"/>
      <c r="F10" s="384"/>
      <c r="G10" s="15"/>
      <c r="H10" s="74" t="s">
        <v>22</v>
      </c>
      <c r="I10" s="383" t="str">
        <f>IF(ISBLANK('Job Info.'!D6),"",'Job Info.'!D6)</f>
        <v/>
      </c>
      <c r="J10" s="383"/>
      <c r="K10" s="384"/>
      <c r="L10" s="11"/>
      <c r="M10" s="75" t="s">
        <v>23</v>
      </c>
      <c r="N10" s="383" t="str">
        <f>IF(ISBLANK('Job Info.'!D7),"",'Job Info.'!D7)</f>
        <v/>
      </c>
      <c r="O10" s="384"/>
    </row>
    <row r="11" spans="1:20" ht="9.9" customHeight="1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</row>
    <row r="12" spans="1:20" s="84" customFormat="1" ht="15" customHeight="1" x14ac:dyDescent="0.25">
      <c r="A12" s="373" t="s">
        <v>51</v>
      </c>
      <c r="B12" s="374"/>
      <c r="C12" s="377" t="s">
        <v>28</v>
      </c>
      <c r="D12" s="377" t="s">
        <v>47</v>
      </c>
      <c r="E12" s="377" t="s">
        <v>141</v>
      </c>
      <c r="F12" s="78" t="s">
        <v>101</v>
      </c>
      <c r="G12" s="379" t="s">
        <v>103</v>
      </c>
      <c r="H12" s="391"/>
      <c r="I12" s="379" t="s">
        <v>104</v>
      </c>
      <c r="J12" s="391"/>
      <c r="K12" s="379" t="s">
        <v>137</v>
      </c>
      <c r="L12" s="374"/>
      <c r="M12" s="377" t="s">
        <v>138</v>
      </c>
      <c r="N12" s="377" t="s">
        <v>139</v>
      </c>
      <c r="O12" s="377" t="s">
        <v>140</v>
      </c>
    </row>
    <row r="13" spans="1:20" s="84" customFormat="1" ht="15" customHeight="1" x14ac:dyDescent="0.25">
      <c r="A13" s="375"/>
      <c r="B13" s="376"/>
      <c r="C13" s="378"/>
      <c r="D13" s="378"/>
      <c r="E13" s="378"/>
      <c r="F13" s="80" t="s">
        <v>100</v>
      </c>
      <c r="G13" s="79" t="s">
        <v>105</v>
      </c>
      <c r="H13" s="79" t="s">
        <v>102</v>
      </c>
      <c r="I13" s="79" t="s">
        <v>105</v>
      </c>
      <c r="J13" s="79" t="s">
        <v>102</v>
      </c>
      <c r="K13" s="375"/>
      <c r="L13" s="376"/>
      <c r="M13" s="430"/>
      <c r="N13" s="430"/>
      <c r="O13" s="430"/>
      <c r="Q13" s="174" t="s">
        <v>209</v>
      </c>
    </row>
    <row r="14" spans="1:20" ht="18" customHeight="1" x14ac:dyDescent="0.25">
      <c r="A14" s="158"/>
      <c r="B14" s="154"/>
      <c r="C14" s="186"/>
      <c r="D14" s="158"/>
      <c r="E14" s="158"/>
      <c r="F14" s="158"/>
      <c r="G14" s="158"/>
      <c r="H14" s="187"/>
      <c r="I14" s="158"/>
      <c r="J14" s="187"/>
      <c r="K14" s="150"/>
      <c r="L14" s="151"/>
      <c r="M14" s="187"/>
      <c r="N14" s="187"/>
      <c r="O14" s="187"/>
      <c r="Q14" s="185" t="b">
        <v>0</v>
      </c>
    </row>
    <row r="15" spans="1:20" ht="18" customHeight="1" x14ac:dyDescent="0.25">
      <c r="A15" s="158"/>
      <c r="B15" s="154"/>
      <c r="C15" s="186"/>
      <c r="D15" s="158"/>
      <c r="E15" s="158"/>
      <c r="F15" s="158"/>
      <c r="G15" s="158"/>
      <c r="H15" s="187"/>
      <c r="I15" s="158"/>
      <c r="J15" s="187"/>
      <c r="K15" s="150"/>
      <c r="L15" s="151"/>
      <c r="M15" s="187"/>
      <c r="N15" s="187"/>
      <c r="O15" s="187"/>
      <c r="Q15" s="185" t="b">
        <v>0</v>
      </c>
    </row>
    <row r="16" spans="1:20" ht="18" customHeight="1" x14ac:dyDescent="0.25">
      <c r="A16" s="158"/>
      <c r="B16" s="154"/>
      <c r="C16" s="186"/>
      <c r="D16" s="158"/>
      <c r="E16" s="158"/>
      <c r="F16" s="158"/>
      <c r="G16" s="158"/>
      <c r="H16" s="187"/>
      <c r="I16" s="158"/>
      <c r="J16" s="187"/>
      <c r="K16" s="150"/>
      <c r="L16" s="151"/>
      <c r="M16" s="187"/>
      <c r="N16" s="187"/>
      <c r="O16" s="187"/>
      <c r="Q16" s="185" t="b">
        <v>0</v>
      </c>
    </row>
    <row r="17" spans="1:17" ht="18" customHeight="1" x14ac:dyDescent="0.25">
      <c r="A17" s="158"/>
      <c r="B17" s="154"/>
      <c r="C17" s="186"/>
      <c r="D17" s="158"/>
      <c r="E17" s="158"/>
      <c r="F17" s="158"/>
      <c r="G17" s="158"/>
      <c r="H17" s="187"/>
      <c r="I17" s="158"/>
      <c r="J17" s="187"/>
      <c r="K17" s="150"/>
      <c r="L17" s="151"/>
      <c r="M17" s="187"/>
      <c r="N17" s="187"/>
      <c r="O17" s="187"/>
      <c r="Q17" s="185" t="b">
        <v>0</v>
      </c>
    </row>
    <row r="18" spans="1:17" ht="18" customHeight="1" x14ac:dyDescent="0.25">
      <c r="A18" s="158"/>
      <c r="B18" s="154"/>
      <c r="C18" s="186"/>
      <c r="D18" s="158"/>
      <c r="E18" s="158"/>
      <c r="F18" s="158"/>
      <c r="G18" s="158"/>
      <c r="H18" s="187"/>
      <c r="I18" s="158"/>
      <c r="J18" s="187"/>
      <c r="K18" s="150"/>
      <c r="L18" s="151"/>
      <c r="M18" s="187"/>
      <c r="N18" s="187"/>
      <c r="O18" s="187"/>
      <c r="Q18" s="185" t="b">
        <v>0</v>
      </c>
    </row>
    <row r="19" spans="1:17" ht="18" customHeight="1" x14ac:dyDescent="0.25">
      <c r="A19" s="158"/>
      <c r="B19" s="154"/>
      <c r="C19" s="186"/>
      <c r="D19" s="158"/>
      <c r="E19" s="158"/>
      <c r="F19" s="158"/>
      <c r="G19" s="158"/>
      <c r="H19" s="187"/>
      <c r="I19" s="158"/>
      <c r="J19" s="187"/>
      <c r="K19" s="150"/>
      <c r="L19" s="151"/>
      <c r="M19" s="187"/>
      <c r="N19" s="187"/>
      <c r="O19" s="187"/>
      <c r="Q19" s="185" t="b">
        <v>0</v>
      </c>
    </row>
    <row r="20" spans="1:17" ht="18" customHeight="1" x14ac:dyDescent="0.25">
      <c r="A20" s="158"/>
      <c r="B20" s="154"/>
      <c r="C20" s="186"/>
      <c r="D20" s="158"/>
      <c r="E20" s="158"/>
      <c r="F20" s="158"/>
      <c r="G20" s="158"/>
      <c r="H20" s="187"/>
      <c r="I20" s="158"/>
      <c r="J20" s="187"/>
      <c r="K20" s="150"/>
      <c r="L20" s="151"/>
      <c r="M20" s="187"/>
      <c r="N20" s="187"/>
      <c r="O20" s="187"/>
      <c r="Q20" s="185" t="b">
        <v>0</v>
      </c>
    </row>
    <row r="21" spans="1:17" ht="18" customHeight="1" x14ac:dyDescent="0.25">
      <c r="A21" s="158"/>
      <c r="B21" s="154"/>
      <c r="C21" s="186"/>
      <c r="D21" s="158"/>
      <c r="E21" s="158"/>
      <c r="F21" s="158"/>
      <c r="G21" s="158"/>
      <c r="H21" s="187"/>
      <c r="I21" s="158"/>
      <c r="J21" s="187"/>
      <c r="K21" s="150"/>
      <c r="L21" s="151"/>
      <c r="M21" s="187"/>
      <c r="N21" s="187"/>
      <c r="O21" s="187"/>
      <c r="Q21" s="185" t="b">
        <v>0</v>
      </c>
    </row>
    <row r="22" spans="1:17" ht="18" customHeight="1" x14ac:dyDescent="0.25">
      <c r="A22" s="158"/>
      <c r="B22" s="154"/>
      <c r="C22" s="186"/>
      <c r="D22" s="158"/>
      <c r="E22" s="158"/>
      <c r="F22" s="158"/>
      <c r="G22" s="158"/>
      <c r="H22" s="187"/>
      <c r="I22" s="158"/>
      <c r="J22" s="187"/>
      <c r="K22" s="150"/>
      <c r="L22" s="151"/>
      <c r="M22" s="187"/>
      <c r="N22" s="187"/>
      <c r="O22" s="187"/>
      <c r="Q22" s="185" t="b">
        <v>0</v>
      </c>
    </row>
    <row r="23" spans="1:17" ht="18" customHeight="1" x14ac:dyDescent="0.25">
      <c r="A23" s="158"/>
      <c r="B23" s="154"/>
      <c r="C23" s="186"/>
      <c r="D23" s="158"/>
      <c r="E23" s="158"/>
      <c r="F23" s="158"/>
      <c r="G23" s="158"/>
      <c r="H23" s="187"/>
      <c r="I23" s="158"/>
      <c r="J23" s="187"/>
      <c r="K23" s="150"/>
      <c r="L23" s="151"/>
      <c r="M23" s="187"/>
      <c r="N23" s="187"/>
      <c r="O23" s="187"/>
      <c r="Q23" s="185" t="b">
        <v>0</v>
      </c>
    </row>
    <row r="24" spans="1:17" ht="18" customHeight="1" x14ac:dyDescent="0.25">
      <c r="A24" s="158"/>
      <c r="B24" s="154"/>
      <c r="C24" s="186"/>
      <c r="D24" s="158"/>
      <c r="E24" s="158"/>
      <c r="F24" s="158"/>
      <c r="G24" s="158"/>
      <c r="H24" s="187"/>
      <c r="I24" s="158"/>
      <c r="J24" s="187"/>
      <c r="K24" s="150"/>
      <c r="L24" s="151"/>
      <c r="M24" s="187"/>
      <c r="N24" s="187"/>
      <c r="O24" s="187"/>
      <c r="Q24" s="185" t="b">
        <v>0</v>
      </c>
    </row>
    <row r="25" spans="1:17" ht="18" customHeight="1" x14ac:dyDescent="0.25">
      <c r="A25" s="158"/>
      <c r="B25" s="154"/>
      <c r="C25" s="186"/>
      <c r="D25" s="158"/>
      <c r="E25" s="158"/>
      <c r="F25" s="158"/>
      <c r="G25" s="158"/>
      <c r="H25" s="187"/>
      <c r="I25" s="158"/>
      <c r="J25" s="187"/>
      <c r="K25" s="150"/>
      <c r="L25" s="151"/>
      <c r="M25" s="187"/>
      <c r="N25" s="187"/>
      <c r="O25" s="187"/>
      <c r="Q25" s="185" t="b">
        <v>0</v>
      </c>
    </row>
    <row r="26" spans="1:17" ht="18" customHeight="1" x14ac:dyDescent="0.25">
      <c r="A26" s="158"/>
      <c r="B26" s="154"/>
      <c r="C26" s="186"/>
      <c r="D26" s="158"/>
      <c r="E26" s="158"/>
      <c r="F26" s="158"/>
      <c r="G26" s="158"/>
      <c r="H26" s="187"/>
      <c r="I26" s="158"/>
      <c r="J26" s="187"/>
      <c r="K26" s="150"/>
      <c r="L26" s="151"/>
      <c r="M26" s="187"/>
      <c r="N26" s="187"/>
      <c r="O26" s="187"/>
      <c r="Q26" s="185" t="b">
        <v>0</v>
      </c>
    </row>
    <row r="27" spans="1:17" ht="18" customHeight="1" x14ac:dyDescent="0.25">
      <c r="A27" s="158"/>
      <c r="B27" s="154"/>
      <c r="C27" s="186"/>
      <c r="D27" s="158"/>
      <c r="E27" s="158"/>
      <c r="F27" s="158"/>
      <c r="G27" s="158"/>
      <c r="H27" s="187"/>
      <c r="I27" s="158"/>
      <c r="J27" s="187"/>
      <c r="K27" s="150"/>
      <c r="L27" s="151"/>
      <c r="M27" s="187"/>
      <c r="N27" s="187"/>
      <c r="O27" s="187"/>
      <c r="Q27" s="185" t="b">
        <v>0</v>
      </c>
    </row>
    <row r="28" spans="1:17" ht="18" customHeight="1" x14ac:dyDescent="0.25">
      <c r="A28" s="158"/>
      <c r="B28" s="154"/>
      <c r="C28" s="186"/>
      <c r="D28" s="158"/>
      <c r="E28" s="158"/>
      <c r="F28" s="158"/>
      <c r="G28" s="158"/>
      <c r="H28" s="187"/>
      <c r="I28" s="158"/>
      <c r="J28" s="187"/>
      <c r="K28" s="150"/>
      <c r="L28" s="151"/>
      <c r="M28" s="187"/>
      <c r="N28" s="187"/>
      <c r="O28" s="187"/>
      <c r="Q28" s="185" t="b">
        <v>0</v>
      </c>
    </row>
    <row r="29" spans="1:17" ht="18" customHeight="1" x14ac:dyDescent="0.25">
      <c r="A29" s="158" t="s">
        <v>153</v>
      </c>
      <c r="B29" s="154"/>
      <c r="C29" s="186"/>
      <c r="D29" s="158"/>
      <c r="E29" s="158"/>
      <c r="F29" s="158"/>
      <c r="G29" s="158"/>
      <c r="H29" s="187"/>
      <c r="I29" s="158"/>
      <c r="J29" s="187"/>
      <c r="K29" s="150"/>
      <c r="L29" s="151"/>
      <c r="M29" s="187"/>
      <c r="N29" s="187"/>
      <c r="O29" s="187"/>
      <c r="Q29" s="185" t="b">
        <v>0</v>
      </c>
    </row>
    <row r="30" spans="1:17" ht="18" customHeight="1" x14ac:dyDescent="0.25">
      <c r="A30" s="158"/>
      <c r="B30" s="154"/>
      <c r="C30" s="186"/>
      <c r="D30" s="158"/>
      <c r="E30" s="158"/>
      <c r="F30" s="158"/>
      <c r="G30" s="158"/>
      <c r="H30" s="187"/>
      <c r="I30" s="158"/>
      <c r="J30" s="187"/>
      <c r="K30" s="150"/>
      <c r="L30" s="151"/>
      <c r="M30" s="187"/>
      <c r="N30" s="187"/>
      <c r="O30" s="187"/>
      <c r="Q30" s="185" t="b">
        <v>0</v>
      </c>
    </row>
    <row r="31" spans="1:17" ht="18" customHeight="1" x14ac:dyDescent="0.25">
      <c r="A31" s="158"/>
      <c r="B31" s="154"/>
      <c r="C31" s="186"/>
      <c r="D31" s="158"/>
      <c r="E31" s="158"/>
      <c r="F31" s="158"/>
      <c r="G31" s="158"/>
      <c r="H31" s="187"/>
      <c r="I31" s="158"/>
      <c r="J31" s="187"/>
      <c r="K31" s="150"/>
      <c r="L31" s="151"/>
      <c r="M31" s="187"/>
      <c r="N31" s="187"/>
      <c r="O31" s="187"/>
      <c r="Q31" s="185" t="b">
        <v>0</v>
      </c>
    </row>
    <row r="32" spans="1:17" ht="18" customHeight="1" x14ac:dyDescent="0.25">
      <c r="A32" s="158"/>
      <c r="B32" s="154"/>
      <c r="C32" s="186"/>
      <c r="D32" s="158"/>
      <c r="E32" s="158"/>
      <c r="F32" s="158"/>
      <c r="G32" s="158"/>
      <c r="H32" s="187"/>
      <c r="I32" s="158"/>
      <c r="J32" s="187"/>
      <c r="K32" s="150"/>
      <c r="L32" s="151"/>
      <c r="M32" s="187"/>
      <c r="N32" s="187"/>
      <c r="O32" s="187"/>
      <c r="Q32" s="185" t="b">
        <v>0</v>
      </c>
    </row>
    <row r="33" spans="1:17" ht="18" customHeight="1" x14ac:dyDescent="0.25">
      <c r="A33" s="158"/>
      <c r="B33" s="154"/>
      <c r="C33" s="186"/>
      <c r="D33" s="158"/>
      <c r="E33" s="158"/>
      <c r="F33" s="158"/>
      <c r="G33" s="158"/>
      <c r="H33" s="187"/>
      <c r="I33" s="158"/>
      <c r="J33" s="187"/>
      <c r="K33" s="150"/>
      <c r="L33" s="151"/>
      <c r="M33" s="187"/>
      <c r="N33" s="187"/>
      <c r="O33" s="187"/>
      <c r="Q33" s="185" t="b">
        <v>0</v>
      </c>
    </row>
    <row r="34" spans="1:17" ht="18" customHeight="1" x14ac:dyDescent="0.25">
      <c r="A34" s="158"/>
      <c r="B34" s="154"/>
      <c r="C34" s="186"/>
      <c r="D34" s="158"/>
      <c r="E34" s="158"/>
      <c r="F34" s="158"/>
      <c r="G34" s="158"/>
      <c r="H34" s="187"/>
      <c r="I34" s="158"/>
      <c r="J34" s="187"/>
      <c r="K34" s="150"/>
      <c r="L34" s="151"/>
      <c r="M34" s="187"/>
      <c r="N34" s="187"/>
      <c r="O34" s="187"/>
      <c r="Q34" s="185" t="b">
        <v>0</v>
      </c>
    </row>
    <row r="35" spans="1:17" ht="18" customHeight="1" x14ac:dyDescent="0.25">
      <c r="A35" s="158"/>
      <c r="B35" s="154"/>
      <c r="C35" s="186"/>
      <c r="D35" s="158"/>
      <c r="E35" s="158"/>
      <c r="F35" s="158"/>
      <c r="G35" s="158"/>
      <c r="H35" s="187"/>
      <c r="I35" s="158"/>
      <c r="J35" s="187"/>
      <c r="K35" s="150"/>
      <c r="L35" s="151"/>
      <c r="M35" s="187"/>
      <c r="N35" s="187"/>
      <c r="O35" s="187"/>
      <c r="Q35" s="185" t="b">
        <v>0</v>
      </c>
    </row>
    <row r="36" spans="1:17" ht="18" customHeight="1" x14ac:dyDescent="0.25">
      <c r="A36" s="158"/>
      <c r="B36" s="154"/>
      <c r="C36" s="186"/>
      <c r="D36" s="158"/>
      <c r="E36" s="158"/>
      <c r="F36" s="158"/>
      <c r="G36" s="158"/>
      <c r="H36" s="187"/>
      <c r="I36" s="158"/>
      <c r="J36" s="187"/>
      <c r="K36" s="150"/>
      <c r="L36" s="151"/>
      <c r="M36" s="187"/>
      <c r="N36" s="187"/>
      <c r="O36" s="187"/>
      <c r="Q36" s="185" t="b">
        <v>0</v>
      </c>
    </row>
    <row r="37" spans="1:17" ht="18" customHeight="1" x14ac:dyDescent="0.25">
      <c r="A37" s="158"/>
      <c r="B37" s="154"/>
      <c r="C37" s="186"/>
      <c r="D37" s="158"/>
      <c r="E37" s="158"/>
      <c r="F37" s="158"/>
      <c r="G37" s="158"/>
      <c r="H37" s="187"/>
      <c r="I37" s="158"/>
      <c r="J37" s="187"/>
      <c r="K37" s="150"/>
      <c r="L37" s="151"/>
      <c r="M37" s="187"/>
      <c r="N37" s="187"/>
      <c r="O37" s="187"/>
      <c r="Q37" s="185" t="b">
        <v>0</v>
      </c>
    </row>
    <row r="38" spans="1:17" ht="18" customHeight="1" x14ac:dyDescent="0.25">
      <c r="A38" s="158"/>
      <c r="B38" s="154"/>
      <c r="C38" s="186"/>
      <c r="D38" s="158"/>
      <c r="E38" s="158"/>
      <c r="F38" s="158"/>
      <c r="G38" s="158"/>
      <c r="H38" s="187"/>
      <c r="I38" s="158"/>
      <c r="J38" s="187"/>
      <c r="K38" s="150"/>
      <c r="L38" s="151"/>
      <c r="M38" s="187"/>
      <c r="N38" s="187"/>
      <c r="O38" s="187"/>
      <c r="Q38" s="185" t="b">
        <v>0</v>
      </c>
    </row>
    <row r="39" spans="1:17" ht="18" customHeight="1" x14ac:dyDescent="0.25">
      <c r="A39" s="158"/>
      <c r="B39" s="154"/>
      <c r="C39" s="186"/>
      <c r="D39" s="158"/>
      <c r="E39" s="158"/>
      <c r="F39" s="158"/>
      <c r="G39" s="158"/>
      <c r="H39" s="187"/>
      <c r="I39" s="158"/>
      <c r="J39" s="187"/>
      <c r="K39" s="150"/>
      <c r="L39" s="151"/>
      <c r="M39" s="187"/>
      <c r="N39" s="187"/>
      <c r="O39" s="187"/>
      <c r="Q39" s="185" t="b">
        <v>0</v>
      </c>
    </row>
    <row r="40" spans="1:17" ht="18" customHeight="1" x14ac:dyDescent="0.25">
      <c r="A40" s="158"/>
      <c r="B40" s="154"/>
      <c r="C40" s="186"/>
      <c r="D40" s="158"/>
      <c r="E40" s="158"/>
      <c r="F40" s="158"/>
      <c r="G40" s="158"/>
      <c r="H40" s="187"/>
      <c r="I40" s="158"/>
      <c r="J40" s="187"/>
      <c r="K40" s="150"/>
      <c r="L40" s="151"/>
      <c r="M40" s="187"/>
      <c r="N40" s="187"/>
      <c r="O40" s="187"/>
      <c r="Q40" s="185" t="b">
        <v>0</v>
      </c>
    </row>
    <row r="41" spans="1:17" ht="18" customHeight="1" x14ac:dyDescent="0.25">
      <c r="A41" s="158"/>
      <c r="B41" s="154"/>
      <c r="C41" s="186"/>
      <c r="D41" s="158"/>
      <c r="E41" s="158"/>
      <c r="F41" s="158"/>
      <c r="G41" s="158"/>
      <c r="H41" s="187"/>
      <c r="I41" s="158"/>
      <c r="J41" s="187"/>
      <c r="K41" s="150"/>
      <c r="L41" s="151"/>
      <c r="M41" s="187"/>
      <c r="N41" s="187"/>
      <c r="O41" s="187"/>
      <c r="Q41" s="185" t="b">
        <v>0</v>
      </c>
    </row>
    <row r="42" spans="1:17" ht="18" customHeight="1" x14ac:dyDescent="0.25">
      <c r="A42" s="158"/>
      <c r="B42" s="154"/>
      <c r="C42" s="186"/>
      <c r="D42" s="158"/>
      <c r="E42" s="158"/>
      <c r="F42" s="158"/>
      <c r="G42" s="158"/>
      <c r="H42" s="187"/>
      <c r="I42" s="158"/>
      <c r="J42" s="187"/>
      <c r="K42" s="150"/>
      <c r="L42" s="151"/>
      <c r="M42" s="187"/>
      <c r="N42" s="187"/>
      <c r="O42" s="187"/>
      <c r="Q42" s="185" t="b">
        <v>0</v>
      </c>
    </row>
    <row r="47" spans="1:17" x14ac:dyDescent="0.25">
      <c r="C47" s="228">
        <f>SUM(C14:C42)</f>
        <v>0</v>
      </c>
    </row>
  </sheetData>
  <sheetProtection password="E02B" sheet="1" objects="1" scenarios="1" selectLockedCells="1"/>
  <dataConsolidate/>
  <mergeCells count="24">
    <mergeCell ref="C12:C13"/>
    <mergeCell ref="A5:F5"/>
    <mergeCell ref="E12:E13"/>
    <mergeCell ref="L6:M6"/>
    <mergeCell ref="N12:N13"/>
    <mergeCell ref="I9:O9"/>
    <mergeCell ref="G12:H12"/>
    <mergeCell ref="C9:F9"/>
    <mergeCell ref="C10:F10"/>
    <mergeCell ref="A12:B13"/>
    <mergeCell ref="D12:D13"/>
    <mergeCell ref="O12:O13"/>
    <mergeCell ref="I12:J12"/>
    <mergeCell ref="K12:L13"/>
    <mergeCell ref="M12:M13"/>
    <mergeCell ref="N10:O10"/>
    <mergeCell ref="I10:K10"/>
    <mergeCell ref="G1:I1"/>
    <mergeCell ref="G2:I3"/>
    <mergeCell ref="G4:I4"/>
    <mergeCell ref="M4:N4"/>
    <mergeCell ref="M1:N1"/>
    <mergeCell ref="M2:N2"/>
    <mergeCell ref="M3:N3"/>
  </mergeCells>
  <phoneticPr fontId="0" type="noConversion"/>
  <conditionalFormatting sqref="B14:B42">
    <cfRule type="expression" dxfId="72" priority="1" stopIfTrue="1">
      <formula>$C14&gt;0</formula>
    </cfRule>
    <cfRule type="expression" dxfId="71" priority="2" stopIfTrue="1">
      <formula>$C14=0</formula>
    </cfRule>
    <cfRule type="expression" dxfId="70" priority="3" stopIfTrue="1">
      <formula>$C14&lt;0</formula>
    </cfRule>
  </conditionalFormatting>
  <conditionalFormatting sqref="G2:I4">
    <cfRule type="cellIs" dxfId="69" priority="4" stopIfTrue="1" operator="equal">
      <formula>""</formula>
    </cfRule>
  </conditionalFormatting>
  <conditionalFormatting sqref="D14:O42">
    <cfRule type="expression" dxfId="68" priority="5" stopIfTrue="1">
      <formula>AND($R$1,$C14=0)</formula>
    </cfRule>
    <cfRule type="expression" dxfId="67" priority="6" stopIfTrue="1">
      <formula>AND($Q$1="M",$Q14)</formula>
    </cfRule>
  </conditionalFormatting>
  <conditionalFormatting sqref="A14:A42 C14:C42">
    <cfRule type="expression" dxfId="66" priority="7" stopIfTrue="1">
      <formula>AND($R$1,$C14=0)</formula>
    </cfRule>
    <cfRule type="expression" dxfId="65" priority="8" stopIfTrue="1">
      <formula>AND($Q$1="M",$Q14)</formula>
    </cfRule>
    <cfRule type="expression" dxfId="64" priority="9" stopIfTrue="1">
      <formula>AND(NOT($R$1),$C14=0,OR($Q$1="",$Q$1="M"))</formula>
    </cfRule>
  </conditionalFormatting>
  <conditionalFormatting sqref="F7">
    <cfRule type="cellIs" dxfId="63" priority="10" stopIfTrue="1" operator="equal">
      <formula>"NO PAINT"</formula>
    </cfRule>
  </conditionalFormatting>
  <dataValidations count="1">
    <dataValidation type="list" allowBlank="1" showInputMessage="1" showErrorMessage="1" sqref="F7">
      <formula1>"GRAY, NO PAINT"</formula1>
    </dataValidation>
  </dataValidations>
  <printOptions horizontalCentered="1"/>
  <pageMargins left="0.5" right="0.5" top="0.5" bottom="0.6" header="0" footer="0.25"/>
  <pageSetup scale="73" pageOrder="overThenDown" orientation="landscape" r:id="rId1"/>
  <headerFooter alignWithMargins="0">
    <oddFooter>&amp;L&amp;12Form Revised: 3/18/2008
File: &amp;F&amp;R&amp;12Printed: &amp;D &amp;T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E301"/>
  <sheetViews>
    <sheetView showGridLines="0" workbookViewId="0">
      <selection activeCell="D3" sqref="D3:E3"/>
    </sheetView>
  </sheetViews>
  <sheetFormatPr defaultColWidth="9.109375" defaultRowHeight="13.2" x14ac:dyDescent="0.25"/>
  <cols>
    <col min="1" max="2" width="5.6640625" style="1" customWidth="1"/>
    <col min="3" max="3" width="15.6640625" style="1" customWidth="1"/>
    <col min="4" max="4" width="33.6640625" style="1" customWidth="1"/>
    <col min="5" max="5" width="33.33203125" style="1" customWidth="1"/>
    <col min="6" max="6" width="6.6640625" style="1" customWidth="1"/>
    <col min="7" max="18" width="6.6640625" style="1" hidden="1" customWidth="1"/>
    <col min="19" max="19" width="6.6640625" style="1" customWidth="1"/>
    <col min="20" max="20" width="8.88671875" style="1" hidden="1" customWidth="1"/>
    <col min="21" max="21" width="6.6640625" style="1" hidden="1" customWidth="1"/>
    <col min="22" max="28" width="6.6640625" style="220" hidden="1" customWidth="1"/>
    <col min="29" max="29" width="6.6640625" style="1" customWidth="1"/>
    <col min="30" max="30" width="20.6640625" style="1" customWidth="1"/>
    <col min="31" max="31" width="15.109375" style="245" customWidth="1"/>
    <col min="32" max="16384" width="9.109375" style="1"/>
  </cols>
  <sheetData>
    <row r="1" spans="2:31" ht="16.2" x14ac:dyDescent="0.4">
      <c r="B1" s="16"/>
      <c r="D1" s="17"/>
      <c r="E1" s="17"/>
      <c r="F1" s="123" t="s">
        <v>80</v>
      </c>
      <c r="T1" s="122" t="s">
        <v>168</v>
      </c>
      <c r="U1" s="238">
        <f>MAX(COUNTA(V:V),1)</f>
        <v>1</v>
      </c>
      <c r="V1" s="223" t="s">
        <v>154</v>
      </c>
      <c r="W1" s="223">
        <v>1</v>
      </c>
      <c r="X1" s="206" t="s">
        <v>155</v>
      </c>
      <c r="Z1" s="221"/>
      <c r="AA1" s="220" t="s">
        <v>154</v>
      </c>
      <c r="AB1" s="220" t="b">
        <v>0</v>
      </c>
      <c r="AC1" s="124" t="s">
        <v>81</v>
      </c>
      <c r="AD1" s="226" t="s">
        <v>504</v>
      </c>
      <c r="AE1" s="243" t="s">
        <v>505</v>
      </c>
    </row>
    <row r="2" spans="2:31" ht="13.8" thickBot="1" x14ac:dyDescent="0.3">
      <c r="B2" s="18"/>
      <c r="T2" s="122" t="s">
        <v>169</v>
      </c>
      <c r="U2" s="238">
        <f>COUNTIF(Y:Y,FALSE)</f>
        <v>0</v>
      </c>
      <c r="X2" s="206"/>
      <c r="Z2" s="221"/>
      <c r="AD2" s="208" t="str">
        <f>IF(ISBLANK(V1),"",V1)</f>
        <v>Master</v>
      </c>
      <c r="AE2" s="244" t="str">
        <f>IF(ISBLANK(Z1),"",Z1)</f>
        <v/>
      </c>
    </row>
    <row r="3" spans="2:31" x14ac:dyDescent="0.25">
      <c r="C3" s="39" t="s">
        <v>83</v>
      </c>
      <c r="D3" s="439"/>
      <c r="E3" s="440"/>
      <c r="T3" s="122" t="s">
        <v>509</v>
      </c>
      <c r="U3" s="239" t="b">
        <v>0</v>
      </c>
      <c r="X3" s="206"/>
      <c r="Z3" s="221"/>
      <c r="AD3" s="208" t="str">
        <f t="shared" ref="AD3:AD66" si="0">IF(ISBLANK(V2),"",V2)</f>
        <v/>
      </c>
      <c r="AE3" s="244" t="str">
        <f t="shared" ref="AE3:AE66" si="1">IF(ISBLANK(Z2),"",Z2)</f>
        <v/>
      </c>
    </row>
    <row r="4" spans="2:31" x14ac:dyDescent="0.25">
      <c r="C4" s="40" t="s">
        <v>84</v>
      </c>
      <c r="D4" s="441"/>
      <c r="E4" s="442"/>
      <c r="X4" s="222"/>
      <c r="Z4" s="221"/>
      <c r="AD4" s="208" t="str">
        <f t="shared" si="0"/>
        <v/>
      </c>
      <c r="AE4" s="244" t="str">
        <f t="shared" si="1"/>
        <v/>
      </c>
    </row>
    <row r="5" spans="2:31" x14ac:dyDescent="0.25">
      <c r="C5" s="40" t="s">
        <v>85</v>
      </c>
      <c r="D5" s="441"/>
      <c r="E5" s="442"/>
      <c r="X5" s="222"/>
      <c r="Z5" s="221"/>
      <c r="AD5" s="208" t="str">
        <f t="shared" si="0"/>
        <v/>
      </c>
      <c r="AE5" s="244" t="str">
        <f t="shared" si="1"/>
        <v/>
      </c>
    </row>
    <row r="6" spans="2:31" x14ac:dyDescent="0.25">
      <c r="C6" s="40" t="s">
        <v>86</v>
      </c>
      <c r="D6" s="441"/>
      <c r="E6" s="442"/>
      <c r="X6" s="222"/>
      <c r="Z6" s="221"/>
      <c r="AD6" s="208" t="str">
        <f t="shared" si="0"/>
        <v/>
      </c>
      <c r="AE6" s="244" t="str">
        <f t="shared" si="1"/>
        <v/>
      </c>
    </row>
    <row r="7" spans="2:31" x14ac:dyDescent="0.25">
      <c r="C7" s="40" t="s">
        <v>87</v>
      </c>
      <c r="D7" s="441"/>
      <c r="E7" s="442"/>
      <c r="X7" s="222"/>
      <c r="Z7" s="221"/>
      <c r="AD7" s="208" t="str">
        <f t="shared" si="0"/>
        <v/>
      </c>
      <c r="AE7" s="244" t="str">
        <f t="shared" si="1"/>
        <v/>
      </c>
    </row>
    <row r="8" spans="2:31" x14ac:dyDescent="0.25">
      <c r="C8" s="40" t="s">
        <v>88</v>
      </c>
      <c r="D8" s="437"/>
      <c r="E8" s="438"/>
      <c r="X8" s="222"/>
      <c r="Z8" s="221"/>
      <c r="AD8" s="208" t="str">
        <f t="shared" si="0"/>
        <v/>
      </c>
      <c r="AE8" s="244" t="str">
        <f t="shared" si="1"/>
        <v/>
      </c>
    </row>
    <row r="9" spans="2:31" x14ac:dyDescent="0.25">
      <c r="C9" s="40" t="s">
        <v>89</v>
      </c>
      <c r="D9" s="441"/>
      <c r="E9" s="442"/>
      <c r="X9" s="222"/>
      <c r="Z9" s="221"/>
      <c r="AD9" s="208" t="str">
        <f t="shared" si="0"/>
        <v/>
      </c>
      <c r="AE9" s="244" t="str">
        <f t="shared" si="1"/>
        <v/>
      </c>
    </row>
    <row r="10" spans="2:31" ht="13.8" thickBot="1" x14ac:dyDescent="0.3">
      <c r="C10" s="41"/>
      <c r="D10" s="447"/>
      <c r="E10" s="448"/>
      <c r="X10" s="222"/>
      <c r="Z10" s="221"/>
      <c r="AD10" s="208" t="str">
        <f t="shared" si="0"/>
        <v/>
      </c>
      <c r="AE10" s="244" t="str">
        <f t="shared" si="1"/>
        <v/>
      </c>
    </row>
    <row r="11" spans="2:31" x14ac:dyDescent="0.25">
      <c r="C11" s="42" t="s">
        <v>110</v>
      </c>
      <c r="D11" s="445" t="str">
        <f ca="1">OFFSET($D$33,1+(($C$33-1)*6),0)</f>
        <v>6115 County Road 42 | Butler, IN  46721 | www.newmill.com</v>
      </c>
      <c r="E11" s="446"/>
      <c r="X11" s="222"/>
      <c r="Z11" s="221"/>
      <c r="AD11" s="208" t="str">
        <f t="shared" si="0"/>
        <v/>
      </c>
      <c r="AE11" s="244" t="str">
        <f t="shared" si="1"/>
        <v/>
      </c>
    </row>
    <row r="12" spans="2:31" x14ac:dyDescent="0.25">
      <c r="C12" s="43" t="s">
        <v>111</v>
      </c>
      <c r="D12" s="449" t="str">
        <f ca="1">OFFSET($D$33,2+(($C$33-1)*6),0)</f>
        <v>260-868-6000</v>
      </c>
      <c r="E12" s="448"/>
      <c r="X12" s="222"/>
      <c r="Z12" s="221"/>
      <c r="AD12" s="208" t="str">
        <f t="shared" si="0"/>
        <v/>
      </c>
      <c r="AE12" s="244" t="str">
        <f t="shared" si="1"/>
        <v/>
      </c>
    </row>
    <row r="13" spans="2:31" x14ac:dyDescent="0.25">
      <c r="C13" s="43" t="s">
        <v>112</v>
      </c>
      <c r="D13" s="449" t="str">
        <f ca="1">OFFSET($D$33,3+(($C$33-1)*6),0)</f>
        <v>260-868-6002</v>
      </c>
      <c r="E13" s="448"/>
      <c r="X13" s="222"/>
      <c r="Z13" s="221"/>
      <c r="AD13" s="208" t="str">
        <f t="shared" si="0"/>
        <v/>
      </c>
      <c r="AE13" s="244" t="str">
        <f t="shared" si="1"/>
        <v/>
      </c>
    </row>
    <row r="14" spans="2:31" x14ac:dyDescent="0.25">
      <c r="C14" s="43" t="s">
        <v>113</v>
      </c>
      <c r="D14" s="449" t="str">
        <f ca="1">OFFSET($D$33,4+(($C$33-1)*6),0)</f>
        <v>260-868-6003</v>
      </c>
      <c r="E14" s="448"/>
      <c r="X14" s="222"/>
      <c r="Z14" s="221"/>
      <c r="AD14" s="208" t="str">
        <f t="shared" si="0"/>
        <v/>
      </c>
      <c r="AE14" s="244" t="str">
        <f t="shared" si="1"/>
        <v/>
      </c>
    </row>
    <row r="15" spans="2:31" ht="13.8" thickBot="1" x14ac:dyDescent="0.3">
      <c r="C15" s="44" t="s">
        <v>114</v>
      </c>
      <c r="D15" s="443" t="str">
        <f ca="1">OFFSET($D$33,5+(($C$33-1)*6),0)</f>
        <v>260-868-6004</v>
      </c>
      <c r="E15" s="444"/>
      <c r="X15" s="222"/>
      <c r="Z15" s="221"/>
      <c r="AD15" s="208" t="str">
        <f t="shared" si="0"/>
        <v/>
      </c>
      <c r="AE15" s="244" t="str">
        <f t="shared" si="1"/>
        <v/>
      </c>
    </row>
    <row r="16" spans="2:31" x14ac:dyDescent="0.25">
      <c r="D16" s="235" t="s">
        <v>510</v>
      </c>
      <c r="E16" s="235"/>
      <c r="X16" s="222"/>
      <c r="Z16" s="221"/>
      <c r="AD16" s="208" t="str">
        <f t="shared" si="0"/>
        <v/>
      </c>
      <c r="AE16" s="244" t="str">
        <f t="shared" si="1"/>
        <v/>
      </c>
    </row>
    <row r="17" spans="1:31" x14ac:dyDescent="0.25">
      <c r="X17" s="222"/>
      <c r="Z17" s="221"/>
      <c r="AD17" s="208" t="str">
        <f t="shared" si="0"/>
        <v/>
      </c>
      <c r="AE17" s="244" t="str">
        <f t="shared" si="1"/>
        <v/>
      </c>
    </row>
    <row r="18" spans="1:31" x14ac:dyDescent="0.25">
      <c r="X18" s="222"/>
      <c r="Z18" s="221"/>
      <c r="AD18" s="208" t="str">
        <f t="shared" si="0"/>
        <v/>
      </c>
      <c r="AE18" s="244" t="str">
        <f t="shared" si="1"/>
        <v/>
      </c>
    </row>
    <row r="19" spans="1:31" x14ac:dyDescent="0.25">
      <c r="Z19" s="221"/>
      <c r="AD19" s="208" t="str">
        <f t="shared" si="0"/>
        <v/>
      </c>
      <c r="AE19" s="244" t="str">
        <f t="shared" si="1"/>
        <v/>
      </c>
    </row>
    <row r="20" spans="1:31" x14ac:dyDescent="0.25">
      <c r="AD20" s="208" t="str">
        <f t="shared" si="0"/>
        <v/>
      </c>
      <c r="AE20" s="244" t="str">
        <f t="shared" si="1"/>
        <v/>
      </c>
    </row>
    <row r="21" spans="1:31" x14ac:dyDescent="0.25">
      <c r="AD21" s="208" t="str">
        <f t="shared" si="0"/>
        <v/>
      </c>
      <c r="AE21" s="244" t="str">
        <f t="shared" si="1"/>
        <v/>
      </c>
    </row>
    <row r="22" spans="1:31" x14ac:dyDescent="0.25">
      <c r="AD22" s="208" t="str">
        <f t="shared" si="0"/>
        <v/>
      </c>
      <c r="AE22" s="244" t="str">
        <f t="shared" si="1"/>
        <v/>
      </c>
    </row>
    <row r="23" spans="1:31" x14ac:dyDescent="0.25">
      <c r="AD23" s="208" t="str">
        <f t="shared" si="0"/>
        <v/>
      </c>
      <c r="AE23" s="244" t="str">
        <f t="shared" si="1"/>
        <v/>
      </c>
    </row>
    <row r="24" spans="1:31" x14ac:dyDescent="0.25">
      <c r="AD24" s="208" t="str">
        <f t="shared" si="0"/>
        <v/>
      </c>
      <c r="AE24" s="244" t="str">
        <f t="shared" si="1"/>
        <v/>
      </c>
    </row>
    <row r="25" spans="1:31" x14ac:dyDescent="0.25">
      <c r="AD25" s="208" t="str">
        <f t="shared" si="0"/>
        <v/>
      </c>
      <c r="AE25" s="244" t="str">
        <f t="shared" si="1"/>
        <v/>
      </c>
    </row>
    <row r="26" spans="1:31" x14ac:dyDescent="0.25">
      <c r="AD26" s="208" t="str">
        <f t="shared" si="0"/>
        <v/>
      </c>
      <c r="AE26" s="244" t="str">
        <f t="shared" si="1"/>
        <v/>
      </c>
    </row>
    <row r="27" spans="1:31" ht="12.9" customHeight="1" x14ac:dyDescent="0.25">
      <c r="C27" s="231" t="s">
        <v>156</v>
      </c>
      <c r="D27" s="233" t="s">
        <v>154</v>
      </c>
      <c r="AD27" s="208" t="str">
        <f t="shared" si="0"/>
        <v/>
      </c>
      <c r="AE27" s="244" t="str">
        <f t="shared" si="1"/>
        <v/>
      </c>
    </row>
    <row r="28" spans="1:31" ht="18" customHeight="1" x14ac:dyDescent="0.25">
      <c r="AD28" s="208" t="str">
        <f t="shared" si="0"/>
        <v/>
      </c>
      <c r="AE28" s="244" t="str">
        <f t="shared" si="1"/>
        <v/>
      </c>
    </row>
    <row r="29" spans="1:31" ht="15" customHeight="1" x14ac:dyDescent="0.25">
      <c r="A29" s="125" t="s">
        <v>170</v>
      </c>
      <c r="D29" s="236" t="str">
        <f>IF(ISBLANK(VLOOKUP(D27,V:Z,5,FALSE)),"",VLOOKUP(D27,V:Z,5,FALSE))</f>
        <v/>
      </c>
      <c r="AD29" s="208" t="str">
        <f t="shared" si="0"/>
        <v/>
      </c>
      <c r="AE29" s="244" t="str">
        <f t="shared" si="1"/>
        <v/>
      </c>
    </row>
    <row r="30" spans="1:31" ht="15" hidden="1" customHeight="1" x14ac:dyDescent="0.25">
      <c r="D30" s="237" t="str">
        <f>VLOOKUP(D27,V:Z,3,FALSE)</f>
        <v>M</v>
      </c>
      <c r="E30" s="208" t="b">
        <f>AND(D31=U1,D31&gt;1)</f>
        <v>0</v>
      </c>
      <c r="AD30" s="208" t="str">
        <f t="shared" si="0"/>
        <v/>
      </c>
      <c r="AE30" s="244" t="str">
        <f t="shared" si="1"/>
        <v/>
      </c>
    </row>
    <row r="31" spans="1:31" ht="15" hidden="1" customHeight="1" x14ac:dyDescent="0.25">
      <c r="D31" s="237">
        <f>VLOOKUP(D27,V:Z,2,FALSE)</f>
        <v>1</v>
      </c>
      <c r="AD31" s="208" t="str">
        <f t="shared" si="0"/>
        <v/>
      </c>
      <c r="AE31" s="244" t="str">
        <f t="shared" si="1"/>
        <v/>
      </c>
    </row>
    <row r="32" spans="1:31" ht="15" hidden="1" customHeight="1" x14ac:dyDescent="0.25">
      <c r="D32" s="121" t="b">
        <f>VLOOKUP(D27,V:AB,7,FALSE)</f>
        <v>0</v>
      </c>
      <c r="AD32" s="208" t="str">
        <f t="shared" si="0"/>
        <v/>
      </c>
      <c r="AE32" s="244" t="str">
        <f t="shared" si="1"/>
        <v/>
      </c>
    </row>
    <row r="33" spans="3:31" ht="15" hidden="1" customHeight="1" x14ac:dyDescent="0.25">
      <c r="C33" s="1">
        <v>1</v>
      </c>
      <c r="AD33" s="208" t="str">
        <f t="shared" si="0"/>
        <v/>
      </c>
      <c r="AE33" s="244" t="str">
        <f t="shared" si="1"/>
        <v/>
      </c>
    </row>
    <row r="34" spans="3:31" ht="15" hidden="1" customHeight="1" x14ac:dyDescent="0.25">
      <c r="C34" s="33" t="s">
        <v>110</v>
      </c>
      <c r="D34" s="36" t="s">
        <v>118</v>
      </c>
      <c r="AD34" s="208" t="str">
        <f t="shared" si="0"/>
        <v/>
      </c>
      <c r="AE34" s="244" t="str">
        <f t="shared" si="1"/>
        <v/>
      </c>
    </row>
    <row r="35" spans="3:31" ht="15" hidden="1" customHeight="1" x14ac:dyDescent="0.25">
      <c r="C35" s="34" t="s">
        <v>111</v>
      </c>
      <c r="D35" s="37" t="s">
        <v>121</v>
      </c>
      <c r="AD35" s="208" t="str">
        <f t="shared" si="0"/>
        <v/>
      </c>
      <c r="AE35" s="244" t="str">
        <f t="shared" si="1"/>
        <v/>
      </c>
    </row>
    <row r="36" spans="3:31" ht="15" hidden="1" customHeight="1" x14ac:dyDescent="0.25">
      <c r="C36" s="34" t="s">
        <v>112</v>
      </c>
      <c r="D36" s="37" t="s">
        <v>122</v>
      </c>
      <c r="AD36" s="208" t="str">
        <f t="shared" si="0"/>
        <v/>
      </c>
      <c r="AE36" s="244" t="str">
        <f t="shared" si="1"/>
        <v/>
      </c>
    </row>
    <row r="37" spans="3:31" ht="15" hidden="1" customHeight="1" x14ac:dyDescent="0.25">
      <c r="C37" s="34" t="s">
        <v>113</v>
      </c>
      <c r="D37" s="37" t="s">
        <v>123</v>
      </c>
      <c r="AD37" s="208" t="str">
        <f t="shared" si="0"/>
        <v/>
      </c>
      <c r="AE37" s="244" t="str">
        <f t="shared" si="1"/>
        <v/>
      </c>
    </row>
    <row r="38" spans="3:31" ht="15" hidden="1" customHeight="1" thickBot="1" x14ac:dyDescent="0.3">
      <c r="C38" s="35" t="s">
        <v>114</v>
      </c>
      <c r="D38" s="38" t="s">
        <v>124</v>
      </c>
      <c r="AD38" s="208" t="str">
        <f t="shared" si="0"/>
        <v/>
      </c>
      <c r="AE38" s="244" t="str">
        <f t="shared" si="1"/>
        <v/>
      </c>
    </row>
    <row r="39" spans="3:31" ht="15" hidden="1" customHeight="1" thickBot="1" x14ac:dyDescent="0.3">
      <c r="AD39" s="208" t="str">
        <f t="shared" si="0"/>
        <v/>
      </c>
      <c r="AE39" s="244" t="str">
        <f t="shared" si="1"/>
        <v/>
      </c>
    </row>
    <row r="40" spans="3:31" ht="15" hidden="1" customHeight="1" x14ac:dyDescent="0.25">
      <c r="C40" s="33" t="s">
        <v>110</v>
      </c>
      <c r="D40" s="36" t="s">
        <v>116</v>
      </c>
      <c r="AD40" s="208" t="str">
        <f t="shared" si="0"/>
        <v/>
      </c>
      <c r="AE40" s="244" t="str">
        <f t="shared" si="1"/>
        <v/>
      </c>
    </row>
    <row r="41" spans="3:31" ht="15" hidden="1" customHeight="1" x14ac:dyDescent="0.25">
      <c r="C41" s="34" t="s">
        <v>111</v>
      </c>
      <c r="D41" s="37" t="s">
        <v>129</v>
      </c>
      <c r="AD41" s="208" t="str">
        <f t="shared" si="0"/>
        <v/>
      </c>
      <c r="AE41" s="244" t="str">
        <f t="shared" si="1"/>
        <v/>
      </c>
    </row>
    <row r="42" spans="3:31" ht="15" hidden="1" customHeight="1" x14ac:dyDescent="0.25">
      <c r="C42" s="34" t="s">
        <v>112</v>
      </c>
      <c r="D42" s="37" t="s">
        <v>130</v>
      </c>
      <c r="AD42" s="208" t="str">
        <f t="shared" si="0"/>
        <v/>
      </c>
      <c r="AE42" s="244" t="str">
        <f t="shared" si="1"/>
        <v/>
      </c>
    </row>
    <row r="43" spans="3:31" ht="15" hidden="1" customHeight="1" x14ac:dyDescent="0.25">
      <c r="C43" s="34" t="s">
        <v>113</v>
      </c>
      <c r="D43" s="37" t="s">
        <v>131</v>
      </c>
      <c r="AD43" s="208" t="str">
        <f t="shared" si="0"/>
        <v/>
      </c>
      <c r="AE43" s="244" t="str">
        <f t="shared" si="1"/>
        <v/>
      </c>
    </row>
    <row r="44" spans="3:31" ht="15" hidden="1" customHeight="1" thickBot="1" x14ac:dyDescent="0.3">
      <c r="C44" s="35" t="s">
        <v>114</v>
      </c>
      <c r="D44" s="38" t="s">
        <v>132</v>
      </c>
      <c r="AD44" s="208" t="str">
        <f t="shared" si="0"/>
        <v/>
      </c>
      <c r="AE44" s="244" t="str">
        <f t="shared" si="1"/>
        <v/>
      </c>
    </row>
    <row r="45" spans="3:31" ht="15" hidden="1" customHeight="1" thickBot="1" x14ac:dyDescent="0.3">
      <c r="AD45" s="208" t="str">
        <f t="shared" si="0"/>
        <v/>
      </c>
      <c r="AE45" s="244" t="str">
        <f t="shared" si="1"/>
        <v/>
      </c>
    </row>
    <row r="46" spans="3:31" ht="15" hidden="1" customHeight="1" x14ac:dyDescent="0.25">
      <c r="C46" s="33" t="s">
        <v>110</v>
      </c>
      <c r="D46" s="36" t="s">
        <v>117</v>
      </c>
      <c r="AD46" s="208" t="str">
        <f t="shared" si="0"/>
        <v/>
      </c>
      <c r="AE46" s="244" t="str">
        <f t="shared" si="1"/>
        <v/>
      </c>
    </row>
    <row r="47" spans="3:31" ht="15" hidden="1" customHeight="1" x14ac:dyDescent="0.25">
      <c r="C47" s="34" t="s">
        <v>111</v>
      </c>
      <c r="D47" s="37" t="s">
        <v>133</v>
      </c>
      <c r="AD47" s="208" t="str">
        <f t="shared" si="0"/>
        <v/>
      </c>
      <c r="AE47" s="244" t="str">
        <f t="shared" si="1"/>
        <v/>
      </c>
    </row>
    <row r="48" spans="3:31" ht="15" hidden="1" customHeight="1" x14ac:dyDescent="0.25">
      <c r="C48" s="34" t="s">
        <v>112</v>
      </c>
      <c r="D48" s="37" t="s">
        <v>134</v>
      </c>
      <c r="AD48" s="208" t="str">
        <f t="shared" si="0"/>
        <v/>
      </c>
      <c r="AE48" s="244" t="str">
        <f t="shared" si="1"/>
        <v/>
      </c>
    </row>
    <row r="49" spans="1:31" ht="15" hidden="1" customHeight="1" x14ac:dyDescent="0.25">
      <c r="C49" s="34" t="s">
        <v>113</v>
      </c>
      <c r="D49" s="37" t="s">
        <v>135</v>
      </c>
      <c r="AD49" s="208" t="str">
        <f t="shared" si="0"/>
        <v/>
      </c>
      <c r="AE49" s="244" t="str">
        <f t="shared" si="1"/>
        <v/>
      </c>
    </row>
    <row r="50" spans="1:31" ht="15" hidden="1" customHeight="1" thickBot="1" x14ac:dyDescent="0.3">
      <c r="C50" s="35" t="s">
        <v>114</v>
      </c>
      <c r="D50" s="38" t="s">
        <v>136</v>
      </c>
      <c r="AD50" s="208" t="str">
        <f t="shared" si="0"/>
        <v/>
      </c>
      <c r="AE50" s="244" t="str">
        <f t="shared" si="1"/>
        <v/>
      </c>
    </row>
    <row r="51" spans="1:31" ht="15" hidden="1" customHeight="1" thickBot="1" x14ac:dyDescent="0.3">
      <c r="AD51" s="208" t="str">
        <f t="shared" si="0"/>
        <v/>
      </c>
      <c r="AE51" s="244" t="str">
        <f t="shared" si="1"/>
        <v/>
      </c>
    </row>
    <row r="52" spans="1:31" ht="15" hidden="1" customHeight="1" x14ac:dyDescent="0.25">
      <c r="C52" s="33" t="s">
        <v>110</v>
      </c>
      <c r="D52" s="36"/>
      <c r="AD52" s="208" t="str">
        <f t="shared" si="0"/>
        <v/>
      </c>
      <c r="AE52" s="244" t="str">
        <f t="shared" si="1"/>
        <v/>
      </c>
    </row>
    <row r="53" spans="1:31" ht="15" hidden="1" customHeight="1" x14ac:dyDescent="0.25">
      <c r="C53" s="34" t="s">
        <v>111</v>
      </c>
      <c r="D53" s="37"/>
      <c r="AD53" s="208" t="str">
        <f t="shared" si="0"/>
        <v/>
      </c>
      <c r="AE53" s="244" t="str">
        <f t="shared" si="1"/>
        <v/>
      </c>
    </row>
    <row r="54" spans="1:31" ht="15" hidden="1" customHeight="1" x14ac:dyDescent="0.25">
      <c r="C54" s="34" t="s">
        <v>112</v>
      </c>
      <c r="D54" s="37"/>
      <c r="AD54" s="208" t="str">
        <f t="shared" si="0"/>
        <v/>
      </c>
      <c r="AE54" s="244" t="str">
        <f t="shared" si="1"/>
        <v/>
      </c>
    </row>
    <row r="55" spans="1:31" ht="15" hidden="1" customHeight="1" x14ac:dyDescent="0.25">
      <c r="C55" s="34" t="s">
        <v>113</v>
      </c>
      <c r="D55" s="37"/>
      <c r="AD55" s="208" t="str">
        <f t="shared" si="0"/>
        <v/>
      </c>
      <c r="AE55" s="244" t="str">
        <f t="shared" si="1"/>
        <v/>
      </c>
    </row>
    <row r="56" spans="1:31" ht="15" hidden="1" customHeight="1" thickBot="1" x14ac:dyDescent="0.3">
      <c r="C56" s="35" t="s">
        <v>114</v>
      </c>
      <c r="D56" s="38"/>
      <c r="AD56" s="208" t="str">
        <f t="shared" si="0"/>
        <v/>
      </c>
      <c r="AE56" s="244" t="str">
        <f t="shared" si="1"/>
        <v/>
      </c>
    </row>
    <row r="57" spans="1:31" ht="15" hidden="1" customHeight="1" thickBot="1" x14ac:dyDescent="0.3">
      <c r="AD57" s="208" t="str">
        <f t="shared" si="0"/>
        <v/>
      </c>
      <c r="AE57" s="244" t="str">
        <f t="shared" si="1"/>
        <v/>
      </c>
    </row>
    <row r="58" spans="1:31" ht="15" hidden="1" customHeight="1" x14ac:dyDescent="0.25">
      <c r="C58" s="33" t="s">
        <v>110</v>
      </c>
      <c r="D58" s="36"/>
      <c r="AD58" s="208" t="str">
        <f t="shared" si="0"/>
        <v/>
      </c>
      <c r="AE58" s="244" t="str">
        <f t="shared" si="1"/>
        <v/>
      </c>
    </row>
    <row r="59" spans="1:31" ht="15" hidden="1" customHeight="1" x14ac:dyDescent="0.25">
      <c r="C59" s="34" t="s">
        <v>111</v>
      </c>
      <c r="D59" s="37"/>
      <c r="AD59" s="208" t="str">
        <f t="shared" si="0"/>
        <v/>
      </c>
      <c r="AE59" s="244" t="str">
        <f t="shared" si="1"/>
        <v/>
      </c>
    </row>
    <row r="60" spans="1:31" ht="15" hidden="1" customHeight="1" x14ac:dyDescent="0.25">
      <c r="C60" s="34" t="s">
        <v>112</v>
      </c>
      <c r="D60" s="37"/>
      <c r="AD60" s="208" t="str">
        <f t="shared" si="0"/>
        <v/>
      </c>
      <c r="AE60" s="244" t="str">
        <f t="shared" si="1"/>
        <v/>
      </c>
    </row>
    <row r="61" spans="1:31" ht="15" hidden="1" customHeight="1" x14ac:dyDescent="0.25">
      <c r="C61" s="34" t="s">
        <v>113</v>
      </c>
      <c r="D61" s="37"/>
      <c r="AD61" s="208" t="str">
        <f t="shared" si="0"/>
        <v/>
      </c>
      <c r="AE61" s="244" t="str">
        <f t="shared" si="1"/>
        <v/>
      </c>
    </row>
    <row r="62" spans="1:31" ht="15" hidden="1" customHeight="1" thickBot="1" x14ac:dyDescent="0.3">
      <c r="C62" s="35" t="s">
        <v>114</v>
      </c>
      <c r="D62" s="38"/>
      <c r="AD62" s="208" t="str">
        <f t="shared" si="0"/>
        <v/>
      </c>
      <c r="AE62" s="244" t="str">
        <f t="shared" si="1"/>
        <v/>
      </c>
    </row>
    <row r="63" spans="1:31" ht="15" customHeight="1" x14ac:dyDescent="0.25">
      <c r="A63" s="125" t="s">
        <v>171</v>
      </c>
      <c r="AD63" s="208" t="str">
        <f t="shared" si="0"/>
        <v/>
      </c>
      <c r="AE63" s="244" t="str">
        <f t="shared" si="1"/>
        <v/>
      </c>
    </row>
    <row r="64" spans="1:31" x14ac:dyDescent="0.25">
      <c r="AD64" s="208" t="str">
        <f t="shared" si="0"/>
        <v/>
      </c>
      <c r="AE64" s="244" t="str">
        <f t="shared" si="1"/>
        <v/>
      </c>
    </row>
    <row r="65" spans="30:31" x14ac:dyDescent="0.25">
      <c r="AD65" s="208" t="str">
        <f t="shared" si="0"/>
        <v/>
      </c>
      <c r="AE65" s="244" t="str">
        <f t="shared" si="1"/>
        <v/>
      </c>
    </row>
    <row r="66" spans="30:31" x14ac:dyDescent="0.25">
      <c r="AD66" s="208" t="str">
        <f t="shared" si="0"/>
        <v/>
      </c>
      <c r="AE66" s="244" t="str">
        <f t="shared" si="1"/>
        <v/>
      </c>
    </row>
    <row r="67" spans="30:31" x14ac:dyDescent="0.25">
      <c r="AD67" s="208" t="str">
        <f t="shared" ref="AD67:AD130" si="2">IF(ISBLANK(V66),"",V66)</f>
        <v/>
      </c>
      <c r="AE67" s="244" t="str">
        <f t="shared" ref="AE67:AE130" si="3">IF(ISBLANK(Z66),"",Z66)</f>
        <v/>
      </c>
    </row>
    <row r="68" spans="30:31" x14ac:dyDescent="0.25">
      <c r="AD68" s="208" t="str">
        <f t="shared" si="2"/>
        <v/>
      </c>
      <c r="AE68" s="244" t="str">
        <f t="shared" si="3"/>
        <v/>
      </c>
    </row>
    <row r="69" spans="30:31" x14ac:dyDescent="0.25">
      <c r="AD69" s="208" t="str">
        <f t="shared" si="2"/>
        <v/>
      </c>
      <c r="AE69" s="244" t="str">
        <f t="shared" si="3"/>
        <v/>
      </c>
    </row>
    <row r="70" spans="30:31" x14ac:dyDescent="0.25">
      <c r="AD70" s="208" t="str">
        <f t="shared" si="2"/>
        <v/>
      </c>
      <c r="AE70" s="244" t="str">
        <f t="shared" si="3"/>
        <v/>
      </c>
    </row>
    <row r="71" spans="30:31" x14ac:dyDescent="0.25">
      <c r="AD71" s="208" t="str">
        <f t="shared" si="2"/>
        <v/>
      </c>
      <c r="AE71" s="244" t="str">
        <f t="shared" si="3"/>
        <v/>
      </c>
    </row>
    <row r="72" spans="30:31" x14ac:dyDescent="0.25">
      <c r="AD72" s="208" t="str">
        <f t="shared" si="2"/>
        <v/>
      </c>
      <c r="AE72" s="244" t="str">
        <f t="shared" si="3"/>
        <v/>
      </c>
    </row>
    <row r="73" spans="30:31" x14ac:dyDescent="0.25">
      <c r="AD73" s="208" t="str">
        <f t="shared" si="2"/>
        <v/>
      </c>
      <c r="AE73" s="244" t="str">
        <f t="shared" si="3"/>
        <v/>
      </c>
    </row>
    <row r="74" spans="30:31" x14ac:dyDescent="0.25">
      <c r="AD74" s="208" t="str">
        <f t="shared" si="2"/>
        <v/>
      </c>
      <c r="AE74" s="244" t="str">
        <f t="shared" si="3"/>
        <v/>
      </c>
    </row>
    <row r="75" spans="30:31" x14ac:dyDescent="0.25">
      <c r="AD75" s="208" t="str">
        <f t="shared" si="2"/>
        <v/>
      </c>
      <c r="AE75" s="244" t="str">
        <f t="shared" si="3"/>
        <v/>
      </c>
    </row>
    <row r="76" spans="30:31" x14ac:dyDescent="0.25">
      <c r="AD76" s="208" t="str">
        <f t="shared" si="2"/>
        <v/>
      </c>
      <c r="AE76" s="244" t="str">
        <f t="shared" si="3"/>
        <v/>
      </c>
    </row>
    <row r="77" spans="30:31" x14ac:dyDescent="0.25">
      <c r="AD77" s="208" t="str">
        <f t="shared" si="2"/>
        <v/>
      </c>
      <c r="AE77" s="244" t="str">
        <f t="shared" si="3"/>
        <v/>
      </c>
    </row>
    <row r="78" spans="30:31" x14ac:dyDescent="0.25">
      <c r="AD78" s="208" t="str">
        <f t="shared" si="2"/>
        <v/>
      </c>
      <c r="AE78" s="244" t="str">
        <f t="shared" si="3"/>
        <v/>
      </c>
    </row>
    <row r="79" spans="30:31" x14ac:dyDescent="0.25">
      <c r="AD79" s="208" t="str">
        <f t="shared" si="2"/>
        <v/>
      </c>
      <c r="AE79" s="244" t="str">
        <f t="shared" si="3"/>
        <v/>
      </c>
    </row>
    <row r="80" spans="30:31" x14ac:dyDescent="0.25">
      <c r="AD80" s="208" t="str">
        <f t="shared" si="2"/>
        <v/>
      </c>
      <c r="AE80" s="244" t="str">
        <f t="shared" si="3"/>
        <v/>
      </c>
    </row>
    <row r="81" spans="30:31" x14ac:dyDescent="0.25">
      <c r="AD81" s="208" t="str">
        <f t="shared" si="2"/>
        <v/>
      </c>
      <c r="AE81" s="244" t="str">
        <f t="shared" si="3"/>
        <v/>
      </c>
    </row>
    <row r="82" spans="30:31" x14ac:dyDescent="0.25">
      <c r="AD82" s="208" t="str">
        <f t="shared" si="2"/>
        <v/>
      </c>
      <c r="AE82" s="244" t="str">
        <f t="shared" si="3"/>
        <v/>
      </c>
    </row>
    <row r="83" spans="30:31" x14ac:dyDescent="0.25">
      <c r="AD83" s="208" t="str">
        <f t="shared" si="2"/>
        <v/>
      </c>
      <c r="AE83" s="244" t="str">
        <f t="shared" si="3"/>
        <v/>
      </c>
    </row>
    <row r="84" spans="30:31" x14ac:dyDescent="0.25">
      <c r="AD84" s="208" t="str">
        <f t="shared" si="2"/>
        <v/>
      </c>
      <c r="AE84" s="244" t="str">
        <f t="shared" si="3"/>
        <v/>
      </c>
    </row>
    <row r="85" spans="30:31" x14ac:dyDescent="0.25">
      <c r="AD85" s="208" t="str">
        <f t="shared" si="2"/>
        <v/>
      </c>
      <c r="AE85" s="244" t="str">
        <f t="shared" si="3"/>
        <v/>
      </c>
    </row>
    <row r="86" spans="30:31" x14ac:dyDescent="0.25">
      <c r="AD86" s="208" t="str">
        <f t="shared" si="2"/>
        <v/>
      </c>
      <c r="AE86" s="244" t="str">
        <f t="shared" si="3"/>
        <v/>
      </c>
    </row>
    <row r="87" spans="30:31" x14ac:dyDescent="0.25">
      <c r="AD87" s="208" t="str">
        <f t="shared" si="2"/>
        <v/>
      </c>
      <c r="AE87" s="244" t="str">
        <f t="shared" si="3"/>
        <v/>
      </c>
    </row>
    <row r="88" spans="30:31" x14ac:dyDescent="0.25">
      <c r="AD88" s="208" t="str">
        <f t="shared" si="2"/>
        <v/>
      </c>
      <c r="AE88" s="244" t="str">
        <f t="shared" si="3"/>
        <v/>
      </c>
    </row>
    <row r="89" spans="30:31" x14ac:dyDescent="0.25">
      <c r="AD89" s="208" t="str">
        <f t="shared" si="2"/>
        <v/>
      </c>
      <c r="AE89" s="244" t="str">
        <f t="shared" si="3"/>
        <v/>
      </c>
    </row>
    <row r="90" spans="30:31" x14ac:dyDescent="0.25">
      <c r="AD90" s="208" t="str">
        <f t="shared" si="2"/>
        <v/>
      </c>
      <c r="AE90" s="244" t="str">
        <f t="shared" si="3"/>
        <v/>
      </c>
    </row>
    <row r="91" spans="30:31" x14ac:dyDescent="0.25">
      <c r="AD91" s="208" t="str">
        <f t="shared" si="2"/>
        <v/>
      </c>
      <c r="AE91" s="244" t="str">
        <f t="shared" si="3"/>
        <v/>
      </c>
    </row>
    <row r="92" spans="30:31" x14ac:dyDescent="0.25">
      <c r="AD92" s="208" t="str">
        <f t="shared" si="2"/>
        <v/>
      </c>
      <c r="AE92" s="244" t="str">
        <f t="shared" si="3"/>
        <v/>
      </c>
    </row>
    <row r="93" spans="30:31" x14ac:dyDescent="0.25">
      <c r="AD93" s="208" t="str">
        <f t="shared" si="2"/>
        <v/>
      </c>
      <c r="AE93" s="244" t="str">
        <f t="shared" si="3"/>
        <v/>
      </c>
    </row>
    <row r="94" spans="30:31" x14ac:dyDescent="0.25">
      <c r="AD94" s="208" t="str">
        <f t="shared" si="2"/>
        <v/>
      </c>
      <c r="AE94" s="244" t="str">
        <f t="shared" si="3"/>
        <v/>
      </c>
    </row>
    <row r="95" spans="30:31" x14ac:dyDescent="0.25">
      <c r="AD95" s="208" t="str">
        <f t="shared" si="2"/>
        <v/>
      </c>
      <c r="AE95" s="244" t="str">
        <f t="shared" si="3"/>
        <v/>
      </c>
    </row>
    <row r="96" spans="30:31" x14ac:dyDescent="0.25">
      <c r="AD96" s="208" t="str">
        <f t="shared" si="2"/>
        <v/>
      </c>
      <c r="AE96" s="244" t="str">
        <f t="shared" si="3"/>
        <v/>
      </c>
    </row>
    <row r="97" spans="30:31" x14ac:dyDescent="0.25">
      <c r="AD97" s="208" t="str">
        <f t="shared" si="2"/>
        <v/>
      </c>
      <c r="AE97" s="244" t="str">
        <f t="shared" si="3"/>
        <v/>
      </c>
    </row>
    <row r="98" spans="30:31" x14ac:dyDescent="0.25">
      <c r="AD98" s="208" t="str">
        <f t="shared" si="2"/>
        <v/>
      </c>
      <c r="AE98" s="244" t="str">
        <f t="shared" si="3"/>
        <v/>
      </c>
    </row>
    <row r="99" spans="30:31" x14ac:dyDescent="0.25">
      <c r="AD99" s="208" t="str">
        <f t="shared" si="2"/>
        <v/>
      </c>
      <c r="AE99" s="244" t="str">
        <f t="shared" si="3"/>
        <v/>
      </c>
    </row>
    <row r="100" spans="30:31" x14ac:dyDescent="0.25">
      <c r="AD100" s="208" t="str">
        <f t="shared" si="2"/>
        <v/>
      </c>
      <c r="AE100" s="244" t="str">
        <f t="shared" si="3"/>
        <v/>
      </c>
    </row>
    <row r="101" spans="30:31" x14ac:dyDescent="0.25">
      <c r="AD101" s="208" t="str">
        <f t="shared" si="2"/>
        <v/>
      </c>
      <c r="AE101" s="244" t="str">
        <f t="shared" si="3"/>
        <v/>
      </c>
    </row>
    <row r="102" spans="30:31" x14ac:dyDescent="0.25">
      <c r="AD102" s="208" t="str">
        <f t="shared" si="2"/>
        <v/>
      </c>
      <c r="AE102" s="244" t="str">
        <f t="shared" si="3"/>
        <v/>
      </c>
    </row>
    <row r="103" spans="30:31" x14ac:dyDescent="0.25">
      <c r="AD103" s="208" t="str">
        <f t="shared" si="2"/>
        <v/>
      </c>
      <c r="AE103" s="244" t="str">
        <f t="shared" si="3"/>
        <v/>
      </c>
    </row>
    <row r="104" spans="30:31" x14ac:dyDescent="0.25">
      <c r="AD104" s="208" t="str">
        <f t="shared" si="2"/>
        <v/>
      </c>
      <c r="AE104" s="244" t="str">
        <f t="shared" si="3"/>
        <v/>
      </c>
    </row>
    <row r="105" spans="30:31" x14ac:dyDescent="0.25">
      <c r="AD105" s="208" t="str">
        <f t="shared" si="2"/>
        <v/>
      </c>
      <c r="AE105" s="244" t="str">
        <f t="shared" si="3"/>
        <v/>
      </c>
    </row>
    <row r="106" spans="30:31" x14ac:dyDescent="0.25">
      <c r="AD106" s="208" t="str">
        <f t="shared" si="2"/>
        <v/>
      </c>
      <c r="AE106" s="244" t="str">
        <f t="shared" si="3"/>
        <v/>
      </c>
    </row>
    <row r="107" spans="30:31" x14ac:dyDescent="0.25">
      <c r="AD107" s="208" t="str">
        <f t="shared" si="2"/>
        <v/>
      </c>
      <c r="AE107" s="244" t="str">
        <f t="shared" si="3"/>
        <v/>
      </c>
    </row>
    <row r="108" spans="30:31" x14ac:dyDescent="0.25">
      <c r="AD108" s="208" t="str">
        <f t="shared" si="2"/>
        <v/>
      </c>
      <c r="AE108" s="244" t="str">
        <f t="shared" si="3"/>
        <v/>
      </c>
    </row>
    <row r="109" spans="30:31" x14ac:dyDescent="0.25">
      <c r="AD109" s="208" t="str">
        <f t="shared" si="2"/>
        <v/>
      </c>
      <c r="AE109" s="244" t="str">
        <f t="shared" si="3"/>
        <v/>
      </c>
    </row>
    <row r="110" spans="30:31" x14ac:dyDescent="0.25">
      <c r="AD110" s="208" t="str">
        <f t="shared" si="2"/>
        <v/>
      </c>
      <c r="AE110" s="244" t="str">
        <f t="shared" si="3"/>
        <v/>
      </c>
    </row>
    <row r="111" spans="30:31" x14ac:dyDescent="0.25">
      <c r="AD111" s="208" t="str">
        <f t="shared" si="2"/>
        <v/>
      </c>
      <c r="AE111" s="244" t="str">
        <f t="shared" si="3"/>
        <v/>
      </c>
    </row>
    <row r="112" spans="30:31" x14ac:dyDescent="0.25">
      <c r="AD112" s="208" t="str">
        <f t="shared" si="2"/>
        <v/>
      </c>
      <c r="AE112" s="244" t="str">
        <f t="shared" si="3"/>
        <v/>
      </c>
    </row>
    <row r="113" spans="30:31" x14ac:dyDescent="0.25">
      <c r="AD113" s="208" t="str">
        <f t="shared" si="2"/>
        <v/>
      </c>
      <c r="AE113" s="244" t="str">
        <f t="shared" si="3"/>
        <v/>
      </c>
    </row>
    <row r="114" spans="30:31" x14ac:dyDescent="0.25">
      <c r="AD114" s="208" t="str">
        <f t="shared" si="2"/>
        <v/>
      </c>
      <c r="AE114" s="244" t="str">
        <f t="shared" si="3"/>
        <v/>
      </c>
    </row>
    <row r="115" spans="30:31" x14ac:dyDescent="0.25">
      <c r="AD115" s="208" t="str">
        <f t="shared" si="2"/>
        <v/>
      </c>
      <c r="AE115" s="244" t="str">
        <f t="shared" si="3"/>
        <v/>
      </c>
    </row>
    <row r="116" spans="30:31" x14ac:dyDescent="0.25">
      <c r="AD116" s="208" t="str">
        <f t="shared" si="2"/>
        <v/>
      </c>
      <c r="AE116" s="244" t="str">
        <f t="shared" si="3"/>
        <v/>
      </c>
    </row>
    <row r="117" spans="30:31" x14ac:dyDescent="0.25">
      <c r="AD117" s="208" t="str">
        <f t="shared" si="2"/>
        <v/>
      </c>
      <c r="AE117" s="244" t="str">
        <f t="shared" si="3"/>
        <v/>
      </c>
    </row>
    <row r="118" spans="30:31" x14ac:dyDescent="0.25">
      <c r="AD118" s="208" t="str">
        <f t="shared" si="2"/>
        <v/>
      </c>
      <c r="AE118" s="244" t="str">
        <f t="shared" si="3"/>
        <v/>
      </c>
    </row>
    <row r="119" spans="30:31" x14ac:dyDescent="0.25">
      <c r="AD119" s="208" t="str">
        <f t="shared" si="2"/>
        <v/>
      </c>
      <c r="AE119" s="244" t="str">
        <f t="shared" si="3"/>
        <v/>
      </c>
    </row>
    <row r="120" spans="30:31" x14ac:dyDescent="0.25">
      <c r="AD120" s="208" t="str">
        <f t="shared" si="2"/>
        <v/>
      </c>
      <c r="AE120" s="244" t="str">
        <f t="shared" si="3"/>
        <v/>
      </c>
    </row>
    <row r="121" spans="30:31" x14ac:dyDescent="0.25">
      <c r="AD121" s="208" t="str">
        <f t="shared" si="2"/>
        <v/>
      </c>
      <c r="AE121" s="244" t="str">
        <f t="shared" si="3"/>
        <v/>
      </c>
    </row>
    <row r="122" spans="30:31" x14ac:dyDescent="0.25">
      <c r="AD122" s="208" t="str">
        <f t="shared" si="2"/>
        <v/>
      </c>
      <c r="AE122" s="244" t="str">
        <f t="shared" si="3"/>
        <v/>
      </c>
    </row>
    <row r="123" spans="30:31" x14ac:dyDescent="0.25">
      <c r="AD123" s="208" t="str">
        <f t="shared" si="2"/>
        <v/>
      </c>
      <c r="AE123" s="244" t="str">
        <f t="shared" si="3"/>
        <v/>
      </c>
    </row>
    <row r="124" spans="30:31" x14ac:dyDescent="0.25">
      <c r="AD124" s="208" t="str">
        <f t="shared" si="2"/>
        <v/>
      </c>
      <c r="AE124" s="244" t="str">
        <f t="shared" si="3"/>
        <v/>
      </c>
    </row>
    <row r="125" spans="30:31" x14ac:dyDescent="0.25">
      <c r="AD125" s="208" t="str">
        <f t="shared" si="2"/>
        <v/>
      </c>
      <c r="AE125" s="244" t="str">
        <f t="shared" si="3"/>
        <v/>
      </c>
    </row>
    <row r="126" spans="30:31" x14ac:dyDescent="0.25">
      <c r="AD126" s="208" t="str">
        <f t="shared" si="2"/>
        <v/>
      </c>
      <c r="AE126" s="244" t="str">
        <f t="shared" si="3"/>
        <v/>
      </c>
    </row>
    <row r="127" spans="30:31" x14ac:dyDescent="0.25">
      <c r="AD127" s="208" t="str">
        <f t="shared" si="2"/>
        <v/>
      </c>
      <c r="AE127" s="244" t="str">
        <f t="shared" si="3"/>
        <v/>
      </c>
    </row>
    <row r="128" spans="30:31" x14ac:dyDescent="0.25">
      <c r="AD128" s="208" t="str">
        <f t="shared" si="2"/>
        <v/>
      </c>
      <c r="AE128" s="244" t="str">
        <f t="shared" si="3"/>
        <v/>
      </c>
    </row>
    <row r="129" spans="30:31" x14ac:dyDescent="0.25">
      <c r="AD129" s="208" t="str">
        <f t="shared" si="2"/>
        <v/>
      </c>
      <c r="AE129" s="244" t="str">
        <f t="shared" si="3"/>
        <v/>
      </c>
    </row>
    <row r="130" spans="30:31" x14ac:dyDescent="0.25">
      <c r="AD130" s="208" t="str">
        <f t="shared" si="2"/>
        <v/>
      </c>
      <c r="AE130" s="244" t="str">
        <f t="shared" si="3"/>
        <v/>
      </c>
    </row>
    <row r="131" spans="30:31" x14ac:dyDescent="0.25">
      <c r="AD131" s="208" t="str">
        <f t="shared" ref="AD131:AD194" si="4">IF(ISBLANK(V130),"",V130)</f>
        <v/>
      </c>
      <c r="AE131" s="244" t="str">
        <f t="shared" ref="AE131:AE194" si="5">IF(ISBLANK(Z130),"",Z130)</f>
        <v/>
      </c>
    </row>
    <row r="132" spans="30:31" x14ac:dyDescent="0.25">
      <c r="AD132" s="208" t="str">
        <f t="shared" si="4"/>
        <v/>
      </c>
      <c r="AE132" s="244" t="str">
        <f t="shared" si="5"/>
        <v/>
      </c>
    </row>
    <row r="133" spans="30:31" x14ac:dyDescent="0.25">
      <c r="AD133" s="208" t="str">
        <f t="shared" si="4"/>
        <v/>
      </c>
      <c r="AE133" s="244" t="str">
        <f t="shared" si="5"/>
        <v/>
      </c>
    </row>
    <row r="134" spans="30:31" x14ac:dyDescent="0.25">
      <c r="AD134" s="208" t="str">
        <f t="shared" si="4"/>
        <v/>
      </c>
      <c r="AE134" s="244" t="str">
        <f t="shared" si="5"/>
        <v/>
      </c>
    </row>
    <row r="135" spans="30:31" x14ac:dyDescent="0.25">
      <c r="AD135" s="208" t="str">
        <f t="shared" si="4"/>
        <v/>
      </c>
      <c r="AE135" s="244" t="str">
        <f t="shared" si="5"/>
        <v/>
      </c>
    </row>
    <row r="136" spans="30:31" x14ac:dyDescent="0.25">
      <c r="AD136" s="208" t="str">
        <f t="shared" si="4"/>
        <v/>
      </c>
      <c r="AE136" s="244" t="str">
        <f t="shared" si="5"/>
        <v/>
      </c>
    </row>
    <row r="137" spans="30:31" x14ac:dyDescent="0.25">
      <c r="AD137" s="208" t="str">
        <f t="shared" si="4"/>
        <v/>
      </c>
      <c r="AE137" s="244" t="str">
        <f t="shared" si="5"/>
        <v/>
      </c>
    </row>
    <row r="138" spans="30:31" x14ac:dyDescent="0.25">
      <c r="AD138" s="208" t="str">
        <f t="shared" si="4"/>
        <v/>
      </c>
      <c r="AE138" s="244" t="str">
        <f t="shared" si="5"/>
        <v/>
      </c>
    </row>
    <row r="139" spans="30:31" x14ac:dyDescent="0.25">
      <c r="AD139" s="208" t="str">
        <f t="shared" si="4"/>
        <v/>
      </c>
      <c r="AE139" s="244" t="str">
        <f t="shared" si="5"/>
        <v/>
      </c>
    </row>
    <row r="140" spans="30:31" x14ac:dyDescent="0.25">
      <c r="AD140" s="208" t="str">
        <f t="shared" si="4"/>
        <v/>
      </c>
      <c r="AE140" s="244" t="str">
        <f t="shared" si="5"/>
        <v/>
      </c>
    </row>
    <row r="141" spans="30:31" x14ac:dyDescent="0.25">
      <c r="AD141" s="208" t="str">
        <f t="shared" si="4"/>
        <v/>
      </c>
      <c r="AE141" s="244" t="str">
        <f t="shared" si="5"/>
        <v/>
      </c>
    </row>
    <row r="142" spans="30:31" x14ac:dyDescent="0.25">
      <c r="AD142" s="208" t="str">
        <f t="shared" si="4"/>
        <v/>
      </c>
      <c r="AE142" s="244" t="str">
        <f t="shared" si="5"/>
        <v/>
      </c>
    </row>
    <row r="143" spans="30:31" x14ac:dyDescent="0.25">
      <c r="AD143" s="208" t="str">
        <f t="shared" si="4"/>
        <v/>
      </c>
      <c r="AE143" s="244" t="str">
        <f t="shared" si="5"/>
        <v/>
      </c>
    </row>
    <row r="144" spans="30:31" x14ac:dyDescent="0.25">
      <c r="AD144" s="208" t="str">
        <f t="shared" si="4"/>
        <v/>
      </c>
      <c r="AE144" s="244" t="str">
        <f t="shared" si="5"/>
        <v/>
      </c>
    </row>
    <row r="145" spans="30:31" x14ac:dyDescent="0.25">
      <c r="AD145" s="208" t="str">
        <f t="shared" si="4"/>
        <v/>
      </c>
      <c r="AE145" s="244" t="str">
        <f t="shared" si="5"/>
        <v/>
      </c>
    </row>
    <row r="146" spans="30:31" x14ac:dyDescent="0.25">
      <c r="AD146" s="208" t="str">
        <f t="shared" si="4"/>
        <v/>
      </c>
      <c r="AE146" s="244" t="str">
        <f t="shared" si="5"/>
        <v/>
      </c>
    </row>
    <row r="147" spans="30:31" x14ac:dyDescent="0.25">
      <c r="AD147" s="208" t="str">
        <f t="shared" si="4"/>
        <v/>
      </c>
      <c r="AE147" s="244" t="str">
        <f t="shared" si="5"/>
        <v/>
      </c>
    </row>
    <row r="148" spans="30:31" x14ac:dyDescent="0.25">
      <c r="AD148" s="208" t="str">
        <f t="shared" si="4"/>
        <v/>
      </c>
      <c r="AE148" s="244" t="str">
        <f t="shared" si="5"/>
        <v/>
      </c>
    </row>
    <row r="149" spans="30:31" x14ac:dyDescent="0.25">
      <c r="AD149" s="208" t="str">
        <f t="shared" si="4"/>
        <v/>
      </c>
      <c r="AE149" s="244" t="str">
        <f t="shared" si="5"/>
        <v/>
      </c>
    </row>
    <row r="150" spans="30:31" x14ac:dyDescent="0.25">
      <c r="AD150" s="208" t="str">
        <f t="shared" si="4"/>
        <v/>
      </c>
      <c r="AE150" s="244" t="str">
        <f t="shared" si="5"/>
        <v/>
      </c>
    </row>
    <row r="151" spans="30:31" x14ac:dyDescent="0.25">
      <c r="AD151" s="208" t="str">
        <f t="shared" si="4"/>
        <v/>
      </c>
      <c r="AE151" s="244" t="str">
        <f t="shared" si="5"/>
        <v/>
      </c>
    </row>
    <row r="152" spans="30:31" x14ac:dyDescent="0.25">
      <c r="AD152" s="208" t="str">
        <f t="shared" si="4"/>
        <v/>
      </c>
      <c r="AE152" s="244" t="str">
        <f t="shared" si="5"/>
        <v/>
      </c>
    </row>
    <row r="153" spans="30:31" x14ac:dyDescent="0.25">
      <c r="AD153" s="208" t="str">
        <f t="shared" si="4"/>
        <v/>
      </c>
      <c r="AE153" s="244" t="str">
        <f t="shared" si="5"/>
        <v/>
      </c>
    </row>
    <row r="154" spans="30:31" x14ac:dyDescent="0.25">
      <c r="AD154" s="208" t="str">
        <f t="shared" si="4"/>
        <v/>
      </c>
      <c r="AE154" s="244" t="str">
        <f t="shared" si="5"/>
        <v/>
      </c>
    </row>
    <row r="155" spans="30:31" x14ac:dyDescent="0.25">
      <c r="AD155" s="208" t="str">
        <f t="shared" si="4"/>
        <v/>
      </c>
      <c r="AE155" s="244" t="str">
        <f t="shared" si="5"/>
        <v/>
      </c>
    </row>
    <row r="156" spans="30:31" x14ac:dyDescent="0.25">
      <c r="AD156" s="208" t="str">
        <f t="shared" si="4"/>
        <v/>
      </c>
      <c r="AE156" s="244" t="str">
        <f t="shared" si="5"/>
        <v/>
      </c>
    </row>
    <row r="157" spans="30:31" x14ac:dyDescent="0.25">
      <c r="AD157" s="208" t="str">
        <f t="shared" si="4"/>
        <v/>
      </c>
      <c r="AE157" s="244" t="str">
        <f t="shared" si="5"/>
        <v/>
      </c>
    </row>
    <row r="158" spans="30:31" x14ac:dyDescent="0.25">
      <c r="AD158" s="208" t="str">
        <f t="shared" si="4"/>
        <v/>
      </c>
      <c r="AE158" s="244" t="str">
        <f t="shared" si="5"/>
        <v/>
      </c>
    </row>
    <row r="159" spans="30:31" x14ac:dyDescent="0.25">
      <c r="AD159" s="208" t="str">
        <f t="shared" si="4"/>
        <v/>
      </c>
      <c r="AE159" s="244" t="str">
        <f t="shared" si="5"/>
        <v/>
      </c>
    </row>
    <row r="160" spans="30:31" x14ac:dyDescent="0.25">
      <c r="AD160" s="208" t="str">
        <f t="shared" si="4"/>
        <v/>
      </c>
      <c r="AE160" s="244" t="str">
        <f t="shared" si="5"/>
        <v/>
      </c>
    </row>
    <row r="161" spans="30:31" x14ac:dyDescent="0.25">
      <c r="AD161" s="208" t="str">
        <f t="shared" si="4"/>
        <v/>
      </c>
      <c r="AE161" s="244" t="str">
        <f t="shared" si="5"/>
        <v/>
      </c>
    </row>
    <row r="162" spans="30:31" x14ac:dyDescent="0.25">
      <c r="AD162" s="208" t="str">
        <f t="shared" si="4"/>
        <v/>
      </c>
      <c r="AE162" s="244" t="str">
        <f t="shared" si="5"/>
        <v/>
      </c>
    </row>
    <row r="163" spans="30:31" x14ac:dyDescent="0.25">
      <c r="AD163" s="208" t="str">
        <f t="shared" si="4"/>
        <v/>
      </c>
      <c r="AE163" s="244" t="str">
        <f t="shared" si="5"/>
        <v/>
      </c>
    </row>
    <row r="164" spans="30:31" x14ac:dyDescent="0.25">
      <c r="AD164" s="208" t="str">
        <f t="shared" si="4"/>
        <v/>
      </c>
      <c r="AE164" s="244" t="str">
        <f t="shared" si="5"/>
        <v/>
      </c>
    </row>
    <row r="165" spans="30:31" x14ac:dyDescent="0.25">
      <c r="AD165" s="208" t="str">
        <f t="shared" si="4"/>
        <v/>
      </c>
      <c r="AE165" s="244" t="str">
        <f t="shared" si="5"/>
        <v/>
      </c>
    </row>
    <row r="166" spans="30:31" x14ac:dyDescent="0.25">
      <c r="AD166" s="208" t="str">
        <f t="shared" si="4"/>
        <v/>
      </c>
      <c r="AE166" s="244" t="str">
        <f t="shared" si="5"/>
        <v/>
      </c>
    </row>
    <row r="167" spans="30:31" x14ac:dyDescent="0.25">
      <c r="AD167" s="208" t="str">
        <f t="shared" si="4"/>
        <v/>
      </c>
      <c r="AE167" s="244" t="str">
        <f t="shared" si="5"/>
        <v/>
      </c>
    </row>
    <row r="168" spans="30:31" x14ac:dyDescent="0.25">
      <c r="AD168" s="208" t="str">
        <f t="shared" si="4"/>
        <v/>
      </c>
      <c r="AE168" s="244" t="str">
        <f t="shared" si="5"/>
        <v/>
      </c>
    </row>
    <row r="169" spans="30:31" x14ac:dyDescent="0.25">
      <c r="AD169" s="208" t="str">
        <f t="shared" si="4"/>
        <v/>
      </c>
      <c r="AE169" s="244" t="str">
        <f t="shared" si="5"/>
        <v/>
      </c>
    </row>
    <row r="170" spans="30:31" x14ac:dyDescent="0.25">
      <c r="AD170" s="208" t="str">
        <f t="shared" si="4"/>
        <v/>
      </c>
      <c r="AE170" s="244" t="str">
        <f t="shared" si="5"/>
        <v/>
      </c>
    </row>
    <row r="171" spans="30:31" x14ac:dyDescent="0.25">
      <c r="AD171" s="208" t="str">
        <f t="shared" si="4"/>
        <v/>
      </c>
      <c r="AE171" s="244" t="str">
        <f t="shared" si="5"/>
        <v/>
      </c>
    </row>
    <row r="172" spans="30:31" x14ac:dyDescent="0.25">
      <c r="AD172" s="208" t="str">
        <f t="shared" si="4"/>
        <v/>
      </c>
      <c r="AE172" s="244" t="str">
        <f t="shared" si="5"/>
        <v/>
      </c>
    </row>
    <row r="173" spans="30:31" x14ac:dyDescent="0.25">
      <c r="AD173" s="208" t="str">
        <f t="shared" si="4"/>
        <v/>
      </c>
      <c r="AE173" s="244" t="str">
        <f t="shared" si="5"/>
        <v/>
      </c>
    </row>
    <row r="174" spans="30:31" x14ac:dyDescent="0.25">
      <c r="AD174" s="208" t="str">
        <f t="shared" si="4"/>
        <v/>
      </c>
      <c r="AE174" s="244" t="str">
        <f t="shared" si="5"/>
        <v/>
      </c>
    </row>
    <row r="175" spans="30:31" x14ac:dyDescent="0.25">
      <c r="AD175" s="208" t="str">
        <f t="shared" si="4"/>
        <v/>
      </c>
      <c r="AE175" s="244" t="str">
        <f t="shared" si="5"/>
        <v/>
      </c>
    </row>
    <row r="176" spans="30:31" x14ac:dyDescent="0.25">
      <c r="AD176" s="208" t="str">
        <f t="shared" si="4"/>
        <v/>
      </c>
      <c r="AE176" s="244" t="str">
        <f t="shared" si="5"/>
        <v/>
      </c>
    </row>
    <row r="177" spans="30:31" x14ac:dyDescent="0.25">
      <c r="AD177" s="208" t="str">
        <f t="shared" si="4"/>
        <v/>
      </c>
      <c r="AE177" s="244" t="str">
        <f t="shared" si="5"/>
        <v/>
      </c>
    </row>
    <row r="178" spans="30:31" x14ac:dyDescent="0.25">
      <c r="AD178" s="208" t="str">
        <f t="shared" si="4"/>
        <v/>
      </c>
      <c r="AE178" s="244" t="str">
        <f t="shared" si="5"/>
        <v/>
      </c>
    </row>
    <row r="179" spans="30:31" x14ac:dyDescent="0.25">
      <c r="AD179" s="208" t="str">
        <f t="shared" si="4"/>
        <v/>
      </c>
      <c r="AE179" s="244" t="str">
        <f t="shared" si="5"/>
        <v/>
      </c>
    </row>
    <row r="180" spans="30:31" x14ac:dyDescent="0.25">
      <c r="AD180" s="208" t="str">
        <f t="shared" si="4"/>
        <v/>
      </c>
      <c r="AE180" s="244" t="str">
        <f t="shared" si="5"/>
        <v/>
      </c>
    </row>
    <row r="181" spans="30:31" x14ac:dyDescent="0.25">
      <c r="AD181" s="208" t="str">
        <f t="shared" si="4"/>
        <v/>
      </c>
      <c r="AE181" s="244" t="str">
        <f t="shared" si="5"/>
        <v/>
      </c>
    </row>
    <row r="182" spans="30:31" x14ac:dyDescent="0.25">
      <c r="AD182" s="208" t="str">
        <f t="shared" si="4"/>
        <v/>
      </c>
      <c r="AE182" s="244" t="str">
        <f t="shared" si="5"/>
        <v/>
      </c>
    </row>
    <row r="183" spans="30:31" x14ac:dyDescent="0.25">
      <c r="AD183" s="208" t="str">
        <f t="shared" si="4"/>
        <v/>
      </c>
      <c r="AE183" s="244" t="str">
        <f t="shared" si="5"/>
        <v/>
      </c>
    </row>
    <row r="184" spans="30:31" x14ac:dyDescent="0.25">
      <c r="AD184" s="208" t="str">
        <f t="shared" si="4"/>
        <v/>
      </c>
      <c r="AE184" s="244" t="str">
        <f t="shared" si="5"/>
        <v/>
      </c>
    </row>
    <row r="185" spans="30:31" x14ac:dyDescent="0.25">
      <c r="AD185" s="208" t="str">
        <f t="shared" si="4"/>
        <v/>
      </c>
      <c r="AE185" s="244" t="str">
        <f t="shared" si="5"/>
        <v/>
      </c>
    </row>
    <row r="186" spans="30:31" x14ac:dyDescent="0.25">
      <c r="AD186" s="208" t="str">
        <f t="shared" si="4"/>
        <v/>
      </c>
      <c r="AE186" s="244" t="str">
        <f t="shared" si="5"/>
        <v/>
      </c>
    </row>
    <row r="187" spans="30:31" x14ac:dyDescent="0.25">
      <c r="AD187" s="208" t="str">
        <f t="shared" si="4"/>
        <v/>
      </c>
      <c r="AE187" s="244" t="str">
        <f t="shared" si="5"/>
        <v/>
      </c>
    </row>
    <row r="188" spans="30:31" x14ac:dyDescent="0.25">
      <c r="AD188" s="208" t="str">
        <f t="shared" si="4"/>
        <v/>
      </c>
      <c r="AE188" s="244" t="str">
        <f t="shared" si="5"/>
        <v/>
      </c>
    </row>
    <row r="189" spans="30:31" x14ac:dyDescent="0.25">
      <c r="AD189" s="208" t="str">
        <f t="shared" si="4"/>
        <v/>
      </c>
      <c r="AE189" s="244" t="str">
        <f t="shared" si="5"/>
        <v/>
      </c>
    </row>
    <row r="190" spans="30:31" x14ac:dyDescent="0.25">
      <c r="AD190" s="208" t="str">
        <f t="shared" si="4"/>
        <v/>
      </c>
      <c r="AE190" s="244" t="str">
        <f t="shared" si="5"/>
        <v/>
      </c>
    </row>
    <row r="191" spans="30:31" x14ac:dyDescent="0.25">
      <c r="AD191" s="208" t="str">
        <f t="shared" si="4"/>
        <v/>
      </c>
      <c r="AE191" s="244" t="str">
        <f t="shared" si="5"/>
        <v/>
      </c>
    </row>
    <row r="192" spans="30:31" x14ac:dyDescent="0.25">
      <c r="AD192" s="208" t="str">
        <f t="shared" si="4"/>
        <v/>
      </c>
      <c r="AE192" s="244" t="str">
        <f t="shared" si="5"/>
        <v/>
      </c>
    </row>
    <row r="193" spans="30:31" x14ac:dyDescent="0.25">
      <c r="AD193" s="208" t="str">
        <f t="shared" si="4"/>
        <v/>
      </c>
      <c r="AE193" s="244" t="str">
        <f t="shared" si="5"/>
        <v/>
      </c>
    </row>
    <row r="194" spans="30:31" x14ac:dyDescent="0.25">
      <c r="AD194" s="208" t="str">
        <f t="shared" si="4"/>
        <v/>
      </c>
      <c r="AE194" s="244" t="str">
        <f t="shared" si="5"/>
        <v/>
      </c>
    </row>
    <row r="195" spans="30:31" x14ac:dyDescent="0.25">
      <c r="AD195" s="208" t="str">
        <f t="shared" ref="AD195:AD258" si="6">IF(ISBLANK(V194),"",V194)</f>
        <v/>
      </c>
      <c r="AE195" s="244" t="str">
        <f t="shared" ref="AE195:AE258" si="7">IF(ISBLANK(Z194),"",Z194)</f>
        <v/>
      </c>
    </row>
    <row r="196" spans="30:31" x14ac:dyDescent="0.25">
      <c r="AD196" s="208" t="str">
        <f t="shared" si="6"/>
        <v/>
      </c>
      <c r="AE196" s="244" t="str">
        <f t="shared" si="7"/>
        <v/>
      </c>
    </row>
    <row r="197" spans="30:31" x14ac:dyDescent="0.25">
      <c r="AD197" s="208" t="str">
        <f t="shared" si="6"/>
        <v/>
      </c>
      <c r="AE197" s="244" t="str">
        <f t="shared" si="7"/>
        <v/>
      </c>
    </row>
    <row r="198" spans="30:31" x14ac:dyDescent="0.25">
      <c r="AD198" s="208" t="str">
        <f t="shared" si="6"/>
        <v/>
      </c>
      <c r="AE198" s="244" t="str">
        <f t="shared" si="7"/>
        <v/>
      </c>
    </row>
    <row r="199" spans="30:31" x14ac:dyDescent="0.25">
      <c r="AD199" s="208" t="str">
        <f t="shared" si="6"/>
        <v/>
      </c>
      <c r="AE199" s="244" t="str">
        <f t="shared" si="7"/>
        <v/>
      </c>
    </row>
    <row r="200" spans="30:31" x14ac:dyDescent="0.25">
      <c r="AD200" s="208" t="str">
        <f t="shared" si="6"/>
        <v/>
      </c>
      <c r="AE200" s="244" t="str">
        <f t="shared" si="7"/>
        <v/>
      </c>
    </row>
    <row r="201" spans="30:31" x14ac:dyDescent="0.25">
      <c r="AD201" s="208" t="str">
        <f t="shared" si="6"/>
        <v/>
      </c>
      <c r="AE201" s="244" t="str">
        <f t="shared" si="7"/>
        <v/>
      </c>
    </row>
    <row r="202" spans="30:31" x14ac:dyDescent="0.25">
      <c r="AD202" s="208" t="str">
        <f t="shared" si="6"/>
        <v/>
      </c>
      <c r="AE202" s="244" t="str">
        <f t="shared" si="7"/>
        <v/>
      </c>
    </row>
    <row r="203" spans="30:31" x14ac:dyDescent="0.25">
      <c r="AD203" s="208" t="str">
        <f t="shared" si="6"/>
        <v/>
      </c>
      <c r="AE203" s="244" t="str">
        <f t="shared" si="7"/>
        <v/>
      </c>
    </row>
    <row r="204" spans="30:31" x14ac:dyDescent="0.25">
      <c r="AD204" s="208" t="str">
        <f t="shared" si="6"/>
        <v/>
      </c>
      <c r="AE204" s="244" t="str">
        <f t="shared" si="7"/>
        <v/>
      </c>
    </row>
    <row r="205" spans="30:31" x14ac:dyDescent="0.25">
      <c r="AD205" s="208" t="str">
        <f t="shared" si="6"/>
        <v/>
      </c>
      <c r="AE205" s="244" t="str">
        <f t="shared" si="7"/>
        <v/>
      </c>
    </row>
    <row r="206" spans="30:31" x14ac:dyDescent="0.25">
      <c r="AD206" s="208" t="str">
        <f t="shared" si="6"/>
        <v/>
      </c>
      <c r="AE206" s="244" t="str">
        <f t="shared" si="7"/>
        <v/>
      </c>
    </row>
    <row r="207" spans="30:31" x14ac:dyDescent="0.25">
      <c r="AD207" s="208" t="str">
        <f t="shared" si="6"/>
        <v/>
      </c>
      <c r="AE207" s="244" t="str">
        <f t="shared" si="7"/>
        <v/>
      </c>
    </row>
    <row r="208" spans="30:31" x14ac:dyDescent="0.25">
      <c r="AD208" s="208" t="str">
        <f t="shared" si="6"/>
        <v/>
      </c>
      <c r="AE208" s="244" t="str">
        <f t="shared" si="7"/>
        <v/>
      </c>
    </row>
    <row r="209" spans="30:31" x14ac:dyDescent="0.25">
      <c r="AD209" s="208" t="str">
        <f t="shared" si="6"/>
        <v/>
      </c>
      <c r="AE209" s="244" t="str">
        <f t="shared" si="7"/>
        <v/>
      </c>
    </row>
    <row r="210" spans="30:31" x14ac:dyDescent="0.25">
      <c r="AD210" s="208" t="str">
        <f t="shared" si="6"/>
        <v/>
      </c>
      <c r="AE210" s="244" t="str">
        <f t="shared" si="7"/>
        <v/>
      </c>
    </row>
    <row r="211" spans="30:31" x14ac:dyDescent="0.25">
      <c r="AD211" s="208" t="str">
        <f t="shared" si="6"/>
        <v/>
      </c>
      <c r="AE211" s="244" t="str">
        <f t="shared" si="7"/>
        <v/>
      </c>
    </row>
    <row r="212" spans="30:31" x14ac:dyDescent="0.25">
      <c r="AD212" s="208" t="str">
        <f t="shared" si="6"/>
        <v/>
      </c>
      <c r="AE212" s="244" t="str">
        <f t="shared" si="7"/>
        <v/>
      </c>
    </row>
    <row r="213" spans="30:31" x14ac:dyDescent="0.25">
      <c r="AD213" s="208" t="str">
        <f t="shared" si="6"/>
        <v/>
      </c>
      <c r="AE213" s="244" t="str">
        <f t="shared" si="7"/>
        <v/>
      </c>
    </row>
    <row r="214" spans="30:31" x14ac:dyDescent="0.25">
      <c r="AD214" s="208" t="str">
        <f t="shared" si="6"/>
        <v/>
      </c>
      <c r="AE214" s="244" t="str">
        <f t="shared" si="7"/>
        <v/>
      </c>
    </row>
    <row r="215" spans="30:31" x14ac:dyDescent="0.25">
      <c r="AD215" s="208" t="str">
        <f t="shared" si="6"/>
        <v/>
      </c>
      <c r="AE215" s="244" t="str">
        <f t="shared" si="7"/>
        <v/>
      </c>
    </row>
    <row r="216" spans="30:31" x14ac:dyDescent="0.25">
      <c r="AD216" s="208" t="str">
        <f t="shared" si="6"/>
        <v/>
      </c>
      <c r="AE216" s="244" t="str">
        <f t="shared" si="7"/>
        <v/>
      </c>
    </row>
    <row r="217" spans="30:31" x14ac:dyDescent="0.25">
      <c r="AD217" s="208" t="str">
        <f t="shared" si="6"/>
        <v/>
      </c>
      <c r="AE217" s="244" t="str">
        <f t="shared" si="7"/>
        <v/>
      </c>
    </row>
    <row r="218" spans="30:31" x14ac:dyDescent="0.25">
      <c r="AD218" s="208" t="str">
        <f t="shared" si="6"/>
        <v/>
      </c>
      <c r="AE218" s="244" t="str">
        <f t="shared" si="7"/>
        <v/>
      </c>
    </row>
    <row r="219" spans="30:31" x14ac:dyDescent="0.25">
      <c r="AD219" s="208" t="str">
        <f t="shared" si="6"/>
        <v/>
      </c>
      <c r="AE219" s="244" t="str">
        <f t="shared" si="7"/>
        <v/>
      </c>
    </row>
    <row r="220" spans="30:31" x14ac:dyDescent="0.25">
      <c r="AD220" s="208" t="str">
        <f t="shared" si="6"/>
        <v/>
      </c>
      <c r="AE220" s="244" t="str">
        <f t="shared" si="7"/>
        <v/>
      </c>
    </row>
    <row r="221" spans="30:31" x14ac:dyDescent="0.25">
      <c r="AD221" s="208" t="str">
        <f t="shared" si="6"/>
        <v/>
      </c>
      <c r="AE221" s="244" t="str">
        <f t="shared" si="7"/>
        <v/>
      </c>
    </row>
    <row r="222" spans="30:31" x14ac:dyDescent="0.25">
      <c r="AD222" s="208" t="str">
        <f t="shared" si="6"/>
        <v/>
      </c>
      <c r="AE222" s="244" t="str">
        <f t="shared" si="7"/>
        <v/>
      </c>
    </row>
    <row r="223" spans="30:31" x14ac:dyDescent="0.25">
      <c r="AD223" s="208" t="str">
        <f t="shared" si="6"/>
        <v/>
      </c>
      <c r="AE223" s="244" t="str">
        <f t="shared" si="7"/>
        <v/>
      </c>
    </row>
    <row r="224" spans="30:31" x14ac:dyDescent="0.25">
      <c r="AD224" s="208" t="str">
        <f t="shared" si="6"/>
        <v/>
      </c>
      <c r="AE224" s="244" t="str">
        <f t="shared" si="7"/>
        <v/>
      </c>
    </row>
    <row r="225" spans="30:31" x14ac:dyDescent="0.25">
      <c r="AD225" s="208" t="str">
        <f t="shared" si="6"/>
        <v/>
      </c>
      <c r="AE225" s="244" t="str">
        <f t="shared" si="7"/>
        <v/>
      </c>
    </row>
    <row r="226" spans="30:31" x14ac:dyDescent="0.25">
      <c r="AD226" s="208" t="str">
        <f t="shared" si="6"/>
        <v/>
      </c>
      <c r="AE226" s="244" t="str">
        <f t="shared" si="7"/>
        <v/>
      </c>
    </row>
    <row r="227" spans="30:31" x14ac:dyDescent="0.25">
      <c r="AD227" s="208" t="str">
        <f t="shared" si="6"/>
        <v/>
      </c>
      <c r="AE227" s="244" t="str">
        <f t="shared" si="7"/>
        <v/>
      </c>
    </row>
    <row r="228" spans="30:31" x14ac:dyDescent="0.25">
      <c r="AD228" s="208" t="str">
        <f t="shared" si="6"/>
        <v/>
      </c>
      <c r="AE228" s="244" t="str">
        <f t="shared" si="7"/>
        <v/>
      </c>
    </row>
    <row r="229" spans="30:31" x14ac:dyDescent="0.25">
      <c r="AD229" s="208" t="str">
        <f t="shared" si="6"/>
        <v/>
      </c>
      <c r="AE229" s="244" t="str">
        <f t="shared" si="7"/>
        <v/>
      </c>
    </row>
    <row r="230" spans="30:31" x14ac:dyDescent="0.25">
      <c r="AD230" s="208" t="str">
        <f t="shared" si="6"/>
        <v/>
      </c>
      <c r="AE230" s="244" t="str">
        <f t="shared" si="7"/>
        <v/>
      </c>
    </row>
    <row r="231" spans="30:31" x14ac:dyDescent="0.25">
      <c r="AD231" s="208" t="str">
        <f t="shared" si="6"/>
        <v/>
      </c>
      <c r="AE231" s="244" t="str">
        <f t="shared" si="7"/>
        <v/>
      </c>
    </row>
    <row r="232" spans="30:31" x14ac:dyDescent="0.25">
      <c r="AD232" s="208" t="str">
        <f t="shared" si="6"/>
        <v/>
      </c>
      <c r="AE232" s="244" t="str">
        <f t="shared" si="7"/>
        <v/>
      </c>
    </row>
    <row r="233" spans="30:31" x14ac:dyDescent="0.25">
      <c r="AD233" s="208" t="str">
        <f t="shared" si="6"/>
        <v/>
      </c>
      <c r="AE233" s="244" t="str">
        <f t="shared" si="7"/>
        <v/>
      </c>
    </row>
    <row r="234" spans="30:31" x14ac:dyDescent="0.25">
      <c r="AD234" s="208" t="str">
        <f t="shared" si="6"/>
        <v/>
      </c>
      <c r="AE234" s="244" t="str">
        <f t="shared" si="7"/>
        <v/>
      </c>
    </row>
    <row r="235" spans="30:31" x14ac:dyDescent="0.25">
      <c r="AD235" s="208" t="str">
        <f t="shared" si="6"/>
        <v/>
      </c>
      <c r="AE235" s="244" t="str">
        <f t="shared" si="7"/>
        <v/>
      </c>
    </row>
    <row r="236" spans="30:31" x14ac:dyDescent="0.25">
      <c r="AD236" s="208" t="str">
        <f t="shared" si="6"/>
        <v/>
      </c>
      <c r="AE236" s="244" t="str">
        <f t="shared" si="7"/>
        <v/>
      </c>
    </row>
    <row r="237" spans="30:31" x14ac:dyDescent="0.25">
      <c r="AD237" s="208" t="str">
        <f t="shared" si="6"/>
        <v/>
      </c>
      <c r="AE237" s="244" t="str">
        <f t="shared" si="7"/>
        <v/>
      </c>
    </row>
    <row r="238" spans="30:31" x14ac:dyDescent="0.25">
      <c r="AD238" s="208" t="str">
        <f t="shared" si="6"/>
        <v/>
      </c>
      <c r="AE238" s="244" t="str">
        <f t="shared" si="7"/>
        <v/>
      </c>
    </row>
    <row r="239" spans="30:31" x14ac:dyDescent="0.25">
      <c r="AD239" s="208" t="str">
        <f t="shared" si="6"/>
        <v/>
      </c>
      <c r="AE239" s="244" t="str">
        <f t="shared" si="7"/>
        <v/>
      </c>
    </row>
    <row r="240" spans="30:31" x14ac:dyDescent="0.25">
      <c r="AD240" s="208" t="str">
        <f t="shared" si="6"/>
        <v/>
      </c>
      <c r="AE240" s="244" t="str">
        <f t="shared" si="7"/>
        <v/>
      </c>
    </row>
    <row r="241" spans="30:31" x14ac:dyDescent="0.25">
      <c r="AD241" s="208" t="str">
        <f t="shared" si="6"/>
        <v/>
      </c>
      <c r="AE241" s="244" t="str">
        <f t="shared" si="7"/>
        <v/>
      </c>
    </row>
    <row r="242" spans="30:31" x14ac:dyDescent="0.25">
      <c r="AD242" s="208" t="str">
        <f t="shared" si="6"/>
        <v/>
      </c>
      <c r="AE242" s="244" t="str">
        <f t="shared" si="7"/>
        <v/>
      </c>
    </row>
    <row r="243" spans="30:31" x14ac:dyDescent="0.25">
      <c r="AD243" s="208" t="str">
        <f t="shared" si="6"/>
        <v/>
      </c>
      <c r="AE243" s="244" t="str">
        <f t="shared" si="7"/>
        <v/>
      </c>
    </row>
    <row r="244" spans="30:31" x14ac:dyDescent="0.25">
      <c r="AD244" s="208" t="str">
        <f t="shared" si="6"/>
        <v/>
      </c>
      <c r="AE244" s="244" t="str">
        <f t="shared" si="7"/>
        <v/>
      </c>
    </row>
    <row r="245" spans="30:31" x14ac:dyDescent="0.25">
      <c r="AD245" s="208" t="str">
        <f t="shared" si="6"/>
        <v/>
      </c>
      <c r="AE245" s="244" t="str">
        <f t="shared" si="7"/>
        <v/>
      </c>
    </row>
    <row r="246" spans="30:31" x14ac:dyDescent="0.25">
      <c r="AD246" s="208" t="str">
        <f t="shared" si="6"/>
        <v/>
      </c>
      <c r="AE246" s="244" t="str">
        <f t="shared" si="7"/>
        <v/>
      </c>
    </row>
    <row r="247" spans="30:31" x14ac:dyDescent="0.25">
      <c r="AD247" s="208" t="str">
        <f t="shared" si="6"/>
        <v/>
      </c>
      <c r="AE247" s="244" t="str">
        <f t="shared" si="7"/>
        <v/>
      </c>
    </row>
    <row r="248" spans="30:31" x14ac:dyDescent="0.25">
      <c r="AD248" s="208" t="str">
        <f t="shared" si="6"/>
        <v/>
      </c>
      <c r="AE248" s="244" t="str">
        <f t="shared" si="7"/>
        <v/>
      </c>
    </row>
    <row r="249" spans="30:31" x14ac:dyDescent="0.25">
      <c r="AD249" s="208" t="str">
        <f t="shared" si="6"/>
        <v/>
      </c>
      <c r="AE249" s="244" t="str">
        <f t="shared" si="7"/>
        <v/>
      </c>
    </row>
    <row r="250" spans="30:31" x14ac:dyDescent="0.25">
      <c r="AD250" s="208" t="str">
        <f t="shared" si="6"/>
        <v/>
      </c>
      <c r="AE250" s="244" t="str">
        <f t="shared" si="7"/>
        <v/>
      </c>
    </row>
    <row r="251" spans="30:31" x14ac:dyDescent="0.25">
      <c r="AD251" s="208" t="str">
        <f t="shared" si="6"/>
        <v/>
      </c>
      <c r="AE251" s="244" t="str">
        <f t="shared" si="7"/>
        <v/>
      </c>
    </row>
    <row r="252" spans="30:31" x14ac:dyDescent="0.25">
      <c r="AD252" s="208" t="str">
        <f t="shared" si="6"/>
        <v/>
      </c>
      <c r="AE252" s="244" t="str">
        <f t="shared" si="7"/>
        <v/>
      </c>
    </row>
    <row r="253" spans="30:31" x14ac:dyDescent="0.25">
      <c r="AD253" s="208" t="str">
        <f t="shared" si="6"/>
        <v/>
      </c>
      <c r="AE253" s="244" t="str">
        <f t="shared" si="7"/>
        <v/>
      </c>
    </row>
    <row r="254" spans="30:31" x14ac:dyDescent="0.25">
      <c r="AD254" s="208" t="str">
        <f t="shared" si="6"/>
        <v/>
      </c>
      <c r="AE254" s="244" t="str">
        <f t="shared" si="7"/>
        <v/>
      </c>
    </row>
    <row r="255" spans="30:31" x14ac:dyDescent="0.25">
      <c r="AD255" s="208" t="str">
        <f t="shared" si="6"/>
        <v/>
      </c>
      <c r="AE255" s="244" t="str">
        <f t="shared" si="7"/>
        <v/>
      </c>
    </row>
    <row r="256" spans="30:31" x14ac:dyDescent="0.25">
      <c r="AD256" s="208" t="str">
        <f t="shared" si="6"/>
        <v/>
      </c>
      <c r="AE256" s="244" t="str">
        <f t="shared" si="7"/>
        <v/>
      </c>
    </row>
    <row r="257" spans="30:31" x14ac:dyDescent="0.25">
      <c r="AD257" s="208" t="str">
        <f t="shared" si="6"/>
        <v/>
      </c>
      <c r="AE257" s="244" t="str">
        <f t="shared" si="7"/>
        <v/>
      </c>
    </row>
    <row r="258" spans="30:31" x14ac:dyDescent="0.25">
      <c r="AD258" s="208" t="str">
        <f t="shared" si="6"/>
        <v/>
      </c>
      <c r="AE258" s="244" t="str">
        <f t="shared" si="7"/>
        <v/>
      </c>
    </row>
    <row r="259" spans="30:31" x14ac:dyDescent="0.25">
      <c r="AD259" s="208" t="str">
        <f t="shared" ref="AD259:AD301" si="8">IF(ISBLANK(V258),"",V258)</f>
        <v/>
      </c>
      <c r="AE259" s="244" t="str">
        <f t="shared" ref="AE259:AE301" si="9">IF(ISBLANK(Z258),"",Z258)</f>
        <v/>
      </c>
    </row>
    <row r="260" spans="30:31" x14ac:dyDescent="0.25">
      <c r="AD260" s="208" t="str">
        <f t="shared" si="8"/>
        <v/>
      </c>
      <c r="AE260" s="244" t="str">
        <f t="shared" si="9"/>
        <v/>
      </c>
    </row>
    <row r="261" spans="30:31" x14ac:dyDescent="0.25">
      <c r="AD261" s="208" t="str">
        <f t="shared" si="8"/>
        <v/>
      </c>
      <c r="AE261" s="244" t="str">
        <f t="shared" si="9"/>
        <v/>
      </c>
    </row>
    <row r="262" spans="30:31" x14ac:dyDescent="0.25">
      <c r="AD262" s="208" t="str">
        <f t="shared" si="8"/>
        <v/>
      </c>
      <c r="AE262" s="244" t="str">
        <f t="shared" si="9"/>
        <v/>
      </c>
    </row>
    <row r="263" spans="30:31" x14ac:dyDescent="0.25">
      <c r="AD263" s="208" t="str">
        <f t="shared" si="8"/>
        <v/>
      </c>
      <c r="AE263" s="244" t="str">
        <f t="shared" si="9"/>
        <v/>
      </c>
    </row>
    <row r="264" spans="30:31" x14ac:dyDescent="0.25">
      <c r="AD264" s="208" t="str">
        <f t="shared" si="8"/>
        <v/>
      </c>
      <c r="AE264" s="244" t="str">
        <f t="shared" si="9"/>
        <v/>
      </c>
    </row>
    <row r="265" spans="30:31" x14ac:dyDescent="0.25">
      <c r="AD265" s="208" t="str">
        <f t="shared" si="8"/>
        <v/>
      </c>
      <c r="AE265" s="244" t="str">
        <f t="shared" si="9"/>
        <v/>
      </c>
    </row>
    <row r="266" spans="30:31" x14ac:dyDescent="0.25">
      <c r="AD266" s="208" t="str">
        <f t="shared" si="8"/>
        <v/>
      </c>
      <c r="AE266" s="244" t="str">
        <f t="shared" si="9"/>
        <v/>
      </c>
    </row>
    <row r="267" spans="30:31" x14ac:dyDescent="0.25">
      <c r="AD267" s="208" t="str">
        <f t="shared" si="8"/>
        <v/>
      </c>
      <c r="AE267" s="244" t="str">
        <f t="shared" si="9"/>
        <v/>
      </c>
    </row>
    <row r="268" spans="30:31" x14ac:dyDescent="0.25">
      <c r="AD268" s="208" t="str">
        <f t="shared" si="8"/>
        <v/>
      </c>
      <c r="AE268" s="244" t="str">
        <f t="shared" si="9"/>
        <v/>
      </c>
    </row>
    <row r="269" spans="30:31" x14ac:dyDescent="0.25">
      <c r="AD269" s="208" t="str">
        <f t="shared" si="8"/>
        <v/>
      </c>
      <c r="AE269" s="244" t="str">
        <f t="shared" si="9"/>
        <v/>
      </c>
    </row>
    <row r="270" spans="30:31" x14ac:dyDescent="0.25">
      <c r="AD270" s="208" t="str">
        <f t="shared" si="8"/>
        <v/>
      </c>
      <c r="AE270" s="244" t="str">
        <f t="shared" si="9"/>
        <v/>
      </c>
    </row>
    <row r="271" spans="30:31" x14ac:dyDescent="0.25">
      <c r="AD271" s="208" t="str">
        <f t="shared" si="8"/>
        <v/>
      </c>
      <c r="AE271" s="244" t="str">
        <f t="shared" si="9"/>
        <v/>
      </c>
    </row>
    <row r="272" spans="30:31" x14ac:dyDescent="0.25">
      <c r="AD272" s="208" t="str">
        <f t="shared" si="8"/>
        <v/>
      </c>
      <c r="AE272" s="244" t="str">
        <f t="shared" si="9"/>
        <v/>
      </c>
    </row>
    <row r="273" spans="30:31" x14ac:dyDescent="0.25">
      <c r="AD273" s="208" t="str">
        <f t="shared" si="8"/>
        <v/>
      </c>
      <c r="AE273" s="244" t="str">
        <f t="shared" si="9"/>
        <v/>
      </c>
    </row>
    <row r="274" spans="30:31" x14ac:dyDescent="0.25">
      <c r="AD274" s="208" t="str">
        <f t="shared" si="8"/>
        <v/>
      </c>
      <c r="AE274" s="244" t="str">
        <f t="shared" si="9"/>
        <v/>
      </c>
    </row>
    <row r="275" spans="30:31" x14ac:dyDescent="0.25">
      <c r="AD275" s="208" t="str">
        <f t="shared" si="8"/>
        <v/>
      </c>
      <c r="AE275" s="244" t="str">
        <f t="shared" si="9"/>
        <v/>
      </c>
    </row>
    <row r="276" spans="30:31" x14ac:dyDescent="0.25">
      <c r="AD276" s="208" t="str">
        <f t="shared" si="8"/>
        <v/>
      </c>
      <c r="AE276" s="244" t="str">
        <f t="shared" si="9"/>
        <v/>
      </c>
    </row>
    <row r="277" spans="30:31" x14ac:dyDescent="0.25">
      <c r="AD277" s="208" t="str">
        <f t="shared" si="8"/>
        <v/>
      </c>
      <c r="AE277" s="244" t="str">
        <f t="shared" si="9"/>
        <v/>
      </c>
    </row>
    <row r="278" spans="30:31" x14ac:dyDescent="0.25">
      <c r="AD278" s="208" t="str">
        <f t="shared" si="8"/>
        <v/>
      </c>
      <c r="AE278" s="244" t="str">
        <f t="shared" si="9"/>
        <v/>
      </c>
    </row>
    <row r="279" spans="30:31" x14ac:dyDescent="0.25">
      <c r="AD279" s="208" t="str">
        <f t="shared" si="8"/>
        <v/>
      </c>
      <c r="AE279" s="244" t="str">
        <f t="shared" si="9"/>
        <v/>
      </c>
    </row>
    <row r="280" spans="30:31" x14ac:dyDescent="0.25">
      <c r="AD280" s="208" t="str">
        <f t="shared" si="8"/>
        <v/>
      </c>
      <c r="AE280" s="244" t="str">
        <f t="shared" si="9"/>
        <v/>
      </c>
    </row>
    <row r="281" spans="30:31" x14ac:dyDescent="0.25">
      <c r="AD281" s="208" t="str">
        <f t="shared" si="8"/>
        <v/>
      </c>
      <c r="AE281" s="244" t="str">
        <f t="shared" si="9"/>
        <v/>
      </c>
    </row>
    <row r="282" spans="30:31" x14ac:dyDescent="0.25">
      <c r="AD282" s="208" t="str">
        <f t="shared" si="8"/>
        <v/>
      </c>
      <c r="AE282" s="244" t="str">
        <f t="shared" si="9"/>
        <v/>
      </c>
    </row>
    <row r="283" spans="30:31" x14ac:dyDescent="0.25">
      <c r="AD283" s="208" t="str">
        <f t="shared" si="8"/>
        <v/>
      </c>
      <c r="AE283" s="244" t="str">
        <f t="shared" si="9"/>
        <v/>
      </c>
    </row>
    <row r="284" spans="30:31" x14ac:dyDescent="0.25">
      <c r="AD284" s="208" t="str">
        <f t="shared" si="8"/>
        <v/>
      </c>
      <c r="AE284" s="244" t="str">
        <f t="shared" si="9"/>
        <v/>
      </c>
    </row>
    <row r="285" spans="30:31" x14ac:dyDescent="0.25">
      <c r="AD285" s="208" t="str">
        <f t="shared" si="8"/>
        <v/>
      </c>
      <c r="AE285" s="244" t="str">
        <f t="shared" si="9"/>
        <v/>
      </c>
    </row>
    <row r="286" spans="30:31" x14ac:dyDescent="0.25">
      <c r="AD286" s="208" t="str">
        <f t="shared" si="8"/>
        <v/>
      </c>
      <c r="AE286" s="244" t="str">
        <f t="shared" si="9"/>
        <v/>
      </c>
    </row>
    <row r="287" spans="30:31" x14ac:dyDescent="0.25">
      <c r="AD287" s="208" t="str">
        <f t="shared" si="8"/>
        <v/>
      </c>
      <c r="AE287" s="244" t="str">
        <f t="shared" si="9"/>
        <v/>
      </c>
    </row>
    <row r="288" spans="30:31" x14ac:dyDescent="0.25">
      <c r="AD288" s="208" t="str">
        <f t="shared" si="8"/>
        <v/>
      </c>
      <c r="AE288" s="244" t="str">
        <f t="shared" si="9"/>
        <v/>
      </c>
    </row>
    <row r="289" spans="30:31" x14ac:dyDescent="0.25">
      <c r="AD289" s="208" t="str">
        <f t="shared" si="8"/>
        <v/>
      </c>
      <c r="AE289" s="244" t="str">
        <f t="shared" si="9"/>
        <v/>
      </c>
    </row>
    <row r="290" spans="30:31" x14ac:dyDescent="0.25">
      <c r="AD290" s="208" t="str">
        <f t="shared" si="8"/>
        <v/>
      </c>
      <c r="AE290" s="244" t="str">
        <f t="shared" si="9"/>
        <v/>
      </c>
    </row>
    <row r="291" spans="30:31" x14ac:dyDescent="0.25">
      <c r="AD291" s="208" t="str">
        <f t="shared" si="8"/>
        <v/>
      </c>
      <c r="AE291" s="244" t="str">
        <f t="shared" si="9"/>
        <v/>
      </c>
    </row>
    <row r="292" spans="30:31" x14ac:dyDescent="0.25">
      <c r="AD292" s="208" t="str">
        <f t="shared" si="8"/>
        <v/>
      </c>
      <c r="AE292" s="244" t="str">
        <f t="shared" si="9"/>
        <v/>
      </c>
    </row>
    <row r="293" spans="30:31" x14ac:dyDescent="0.25">
      <c r="AD293" s="208" t="str">
        <f t="shared" si="8"/>
        <v/>
      </c>
      <c r="AE293" s="244" t="str">
        <f t="shared" si="9"/>
        <v/>
      </c>
    </row>
    <row r="294" spans="30:31" x14ac:dyDescent="0.25">
      <c r="AD294" s="208" t="str">
        <f t="shared" si="8"/>
        <v/>
      </c>
      <c r="AE294" s="244" t="str">
        <f t="shared" si="9"/>
        <v/>
      </c>
    </row>
    <row r="295" spans="30:31" x14ac:dyDescent="0.25">
      <c r="AD295" s="208" t="str">
        <f t="shared" si="8"/>
        <v/>
      </c>
      <c r="AE295" s="244" t="str">
        <f t="shared" si="9"/>
        <v/>
      </c>
    </row>
    <row r="296" spans="30:31" x14ac:dyDescent="0.25">
      <c r="AD296" s="208" t="str">
        <f t="shared" si="8"/>
        <v/>
      </c>
      <c r="AE296" s="244" t="str">
        <f t="shared" si="9"/>
        <v/>
      </c>
    </row>
    <row r="297" spans="30:31" x14ac:dyDescent="0.25">
      <c r="AD297" s="208" t="str">
        <f t="shared" si="8"/>
        <v/>
      </c>
      <c r="AE297" s="244" t="str">
        <f t="shared" si="9"/>
        <v/>
      </c>
    </row>
    <row r="298" spans="30:31" x14ac:dyDescent="0.25">
      <c r="AD298" s="208" t="str">
        <f t="shared" si="8"/>
        <v/>
      </c>
      <c r="AE298" s="244" t="str">
        <f t="shared" si="9"/>
        <v/>
      </c>
    </row>
    <row r="299" spans="30:31" x14ac:dyDescent="0.25">
      <c r="AD299" s="208" t="str">
        <f t="shared" si="8"/>
        <v/>
      </c>
      <c r="AE299" s="244" t="str">
        <f t="shared" si="9"/>
        <v/>
      </c>
    </row>
    <row r="300" spans="30:31" x14ac:dyDescent="0.25">
      <c r="AD300" s="208" t="str">
        <f t="shared" si="8"/>
        <v/>
      </c>
      <c r="AE300" s="244" t="str">
        <f t="shared" si="9"/>
        <v/>
      </c>
    </row>
    <row r="301" spans="30:31" x14ac:dyDescent="0.25">
      <c r="AD301" s="208" t="str">
        <f t="shared" si="8"/>
        <v/>
      </c>
      <c r="AE301" s="244" t="str">
        <f t="shared" si="9"/>
        <v/>
      </c>
    </row>
  </sheetData>
  <sheetProtection password="E02B" sheet="1" objects="1" scenarios="1" selectLockedCells="1"/>
  <mergeCells count="13">
    <mergeCell ref="D15:E15"/>
    <mergeCell ref="D9:E9"/>
    <mergeCell ref="D11:E11"/>
    <mergeCell ref="D10:E10"/>
    <mergeCell ref="D12:E12"/>
    <mergeCell ref="D13:E13"/>
    <mergeCell ref="D14:E14"/>
    <mergeCell ref="D8:E8"/>
    <mergeCell ref="D3:E3"/>
    <mergeCell ref="D4:E4"/>
    <mergeCell ref="D5:E5"/>
    <mergeCell ref="D6:E6"/>
    <mergeCell ref="D7:E7"/>
  </mergeCells>
  <phoneticPr fontId="0" type="noConversion"/>
  <conditionalFormatting sqref="AD2:AD301">
    <cfRule type="cellIs" dxfId="62" priority="1" stopIfTrue="1" operator="notEqual">
      <formula>""</formula>
    </cfRule>
  </conditionalFormatting>
  <conditionalFormatting sqref="AE2:AE301">
    <cfRule type="expression" dxfId="61" priority="2" stopIfTrue="1">
      <formula>AD2&lt;&gt;""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4826" r:id="rId4" name="cmdDeleteView">
          <controlPr defaultSize="0" disabled="1" autoFill="0" autoLine="0" r:id="rId5">
            <anchor moveWithCells="1">
              <from>
                <xdr:col>3</xdr:col>
                <xdr:colOff>1203960</xdr:colOff>
                <xdr:row>62</xdr:row>
                <xdr:rowOff>68580</xdr:rowOff>
              </from>
              <to>
                <xdr:col>3</xdr:col>
                <xdr:colOff>2202180</xdr:colOff>
                <xdr:row>64</xdr:row>
                <xdr:rowOff>160020</xdr:rowOff>
              </to>
            </anchor>
          </controlPr>
        </control>
      </mc:Choice>
      <mc:Fallback>
        <control shapeId="414826" r:id="rId4" name="cmdDeleteView"/>
      </mc:Fallback>
    </mc:AlternateContent>
    <mc:AlternateContent xmlns:mc="http://schemas.openxmlformats.org/markup-compatibility/2006">
      <mc:Choice Requires="x14">
        <control shapeId="414802" r:id="rId6" name="cmdAddView">
          <controlPr defaultSize="0" autoFill="0" autoLine="0" r:id="rId7">
            <anchor moveWithCells="1">
              <from>
                <xdr:col>3</xdr:col>
                <xdr:colOff>53340</xdr:colOff>
                <xdr:row>62</xdr:row>
                <xdr:rowOff>68580</xdr:rowOff>
              </from>
              <to>
                <xdr:col>3</xdr:col>
                <xdr:colOff>1051560</xdr:colOff>
                <xdr:row>64</xdr:row>
                <xdr:rowOff>160020</xdr:rowOff>
              </to>
            </anchor>
          </controlPr>
        </control>
      </mc:Choice>
      <mc:Fallback>
        <control shapeId="414802" r:id="rId6" name="cmdAddView"/>
      </mc:Fallback>
    </mc:AlternateContent>
    <mc:AlternateContent xmlns:mc="http://schemas.openxmlformats.org/markup-compatibility/2006">
      <mc:Choice Requires="x14">
        <control shapeId="414721" r:id="rId8" name="cmdDone">
          <controlPr defaultSize="0" print="0" autoLine="0" r:id="rId9">
            <anchor moveWithCells="1">
              <from>
                <xdr:col>3</xdr:col>
                <xdr:colOff>2164080</xdr:colOff>
                <xdr:row>16</xdr:row>
                <xdr:rowOff>0</xdr:rowOff>
              </from>
              <to>
                <xdr:col>4</xdr:col>
                <xdr:colOff>685800</xdr:colOff>
                <xdr:row>17</xdr:row>
                <xdr:rowOff>99060</xdr:rowOff>
              </to>
            </anchor>
          </controlPr>
        </control>
      </mc:Choice>
      <mc:Fallback>
        <control shapeId="414721" r:id="rId8" name="cmdDone"/>
      </mc:Fallback>
    </mc:AlternateContent>
    <mc:AlternateContent xmlns:mc="http://schemas.openxmlformats.org/markup-compatibility/2006">
      <mc:Choice Requires="x14">
        <control shapeId="414815" r:id="rId10" name="CheckBox1">
          <controlPr defaultSize="0" autoLine="0" linkedCell="D32" r:id="rId11">
            <anchor moveWithCells="1">
              <from>
                <xdr:col>2</xdr:col>
                <xdr:colOff>1066800</xdr:colOff>
                <xdr:row>27</xdr:row>
                <xdr:rowOff>7620</xdr:rowOff>
              </from>
              <to>
                <xdr:col>3</xdr:col>
                <xdr:colOff>2095500</xdr:colOff>
                <xdr:row>28</xdr:row>
                <xdr:rowOff>7620</xdr:rowOff>
              </to>
            </anchor>
          </controlPr>
        </control>
      </mc:Choice>
      <mc:Fallback>
        <control shapeId="414815" r:id="rId10" name="CheckBox1"/>
      </mc:Fallback>
    </mc:AlternateContent>
    <mc:AlternateContent xmlns:mc="http://schemas.openxmlformats.org/markup-compatibility/2006">
      <mc:Choice Requires="x14">
        <control shapeId="414805" r:id="rId12" name="Option Button 85">
          <controlPr defaultSize="0" autoFill="0" autoLine="0" autoPict="0">
            <anchor moveWithCells="1" sizeWithCells="1">
              <from>
                <xdr:col>3</xdr:col>
                <xdr:colOff>160020</xdr:colOff>
                <xdr:row>17</xdr:row>
                <xdr:rowOff>121920</xdr:rowOff>
              </from>
              <to>
                <xdr:col>3</xdr:col>
                <xdr:colOff>1402080</xdr:colOff>
                <xdr:row>19</xdr:row>
                <xdr:rowOff>15240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4806" r:id="rId13" name="Group Box 86">
          <controlPr defaultSize="0" autoFill="0" autoPict="0">
            <anchor moveWithCells="1" sizeWithCells="1">
              <from>
                <xdr:col>3</xdr:col>
                <xdr:colOff>68580</xdr:colOff>
                <xdr:row>17</xdr:row>
                <xdr:rowOff>38100</xdr:rowOff>
              </from>
              <to>
                <xdr:col>3</xdr:col>
                <xdr:colOff>1859280</xdr:colOff>
                <xdr:row>24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4807" r:id="rId14" name="Option Button 87">
          <controlPr defaultSize="0" autoFill="0" autoLine="0" autoPict="0">
            <anchor moveWithCells="1" sizeWithCells="1">
              <from>
                <xdr:col>3</xdr:col>
                <xdr:colOff>160020</xdr:colOff>
                <xdr:row>18</xdr:row>
                <xdr:rowOff>160020</xdr:rowOff>
              </from>
              <to>
                <xdr:col>3</xdr:col>
                <xdr:colOff>1402080</xdr:colOff>
                <xdr:row>20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4808" r:id="rId15" name="Option Button 88">
          <controlPr defaultSize="0" autoFill="0" autoLine="0" autoPict="0">
            <anchor moveWithCells="1" sizeWithCells="1">
              <from>
                <xdr:col>3</xdr:col>
                <xdr:colOff>160020</xdr:colOff>
                <xdr:row>20</xdr:row>
                <xdr:rowOff>30480</xdr:rowOff>
              </from>
              <to>
                <xdr:col>3</xdr:col>
                <xdr:colOff>1402080</xdr:colOff>
                <xdr:row>21</xdr:row>
                <xdr:rowOff>83820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4809" r:id="rId16" name="Option Button 89">
          <controlPr defaultSize="0" autoFill="0" autoLine="0" autoPict="0">
            <anchor moveWithCells="1" sizeWithCells="1">
              <from>
                <xdr:col>3</xdr:col>
                <xdr:colOff>160020</xdr:colOff>
                <xdr:row>21</xdr:row>
                <xdr:rowOff>68580</xdr:rowOff>
              </from>
              <to>
                <xdr:col>3</xdr:col>
                <xdr:colOff>1402080</xdr:colOff>
                <xdr:row>22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4810" r:id="rId17" name="Option Button 90">
          <controlPr defaultSize="0" autoFill="0" autoLine="0" autoPict="0">
            <anchor moveWithCells="1" sizeWithCells="1">
              <from>
                <xdr:col>3</xdr:col>
                <xdr:colOff>160020</xdr:colOff>
                <xdr:row>22</xdr:row>
                <xdr:rowOff>99060</xdr:rowOff>
              </from>
              <to>
                <xdr:col>3</xdr:col>
                <xdr:colOff>1402080</xdr:colOff>
                <xdr:row>23</xdr:row>
                <xdr:rowOff>160020</xdr:rowOff>
              </to>
            </anchor>
          </controlPr>
        </control>
      </mc:Choice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indexed="42"/>
  </sheetPr>
  <dimension ref="A1:BW49"/>
  <sheetViews>
    <sheetView showGridLines="0" tabSelected="1" zoomScale="70" zoomScaleNormal="60" zoomScaleSheetLayoutView="35" workbookViewId="0">
      <selection activeCell="A14" sqref="A14"/>
    </sheetView>
  </sheetViews>
  <sheetFormatPr defaultColWidth="9.109375" defaultRowHeight="13.2" x14ac:dyDescent="0.25"/>
  <cols>
    <col min="1" max="1" width="9.6640625" style="2" customWidth="1"/>
    <col min="2" max="2" width="7.6640625" style="2" customWidth="1"/>
    <col min="3" max="3" width="28.6640625" style="2" customWidth="1"/>
    <col min="4" max="4" width="6.6640625" style="2" customWidth="1"/>
    <col min="5" max="5" width="7.33203125" style="2" customWidth="1"/>
    <col min="6" max="6" width="8.6640625" style="2" customWidth="1"/>
    <col min="7" max="7" width="4.6640625" style="2" customWidth="1"/>
    <col min="8" max="8" width="7.33203125" style="2" customWidth="1"/>
    <col min="9" max="9" width="5.6640625" style="2" customWidth="1"/>
    <col min="10" max="10" width="4.6640625" style="2" customWidth="1"/>
    <col min="11" max="11" width="7.33203125" style="2" customWidth="1"/>
    <col min="12" max="12" width="5.6640625" style="2" customWidth="1"/>
    <col min="13" max="14" width="7.33203125" style="2" customWidth="1"/>
    <col min="15" max="15" width="4.6640625" style="2" customWidth="1"/>
    <col min="16" max="16" width="8.33203125" style="2" customWidth="1"/>
    <col min="17" max="17" width="4.6640625" style="2" customWidth="1"/>
    <col min="18" max="18" width="8.33203125" style="2" customWidth="1"/>
    <col min="19" max="19" width="4.6640625" style="2" customWidth="1"/>
    <col min="20" max="20" width="7.33203125" style="2" customWidth="1"/>
    <col min="21" max="21" width="4.6640625" style="2" customWidth="1"/>
    <col min="22" max="23" width="7.33203125" style="2" customWidth="1"/>
    <col min="24" max="25" width="8.6640625" style="2" customWidth="1"/>
    <col min="26" max="26" width="28.6640625" style="2" customWidth="1"/>
    <col min="27" max="27" width="6.6640625" style="2" customWidth="1"/>
    <col min="28" max="28" width="8.6640625" style="2" customWidth="1"/>
    <col min="29" max="29" width="3.6640625" style="2" customWidth="1"/>
    <col min="30" max="30" width="4.6640625" style="2" customWidth="1"/>
    <col min="31" max="31" width="7.33203125" style="2" customWidth="1"/>
    <col min="32" max="32" width="5.33203125" style="2" customWidth="1"/>
    <col min="33" max="33" width="4.6640625" style="2" customWidth="1"/>
    <col min="34" max="34" width="7.33203125" style="2" customWidth="1"/>
    <col min="35" max="35" width="4.6640625" style="2" customWidth="1"/>
    <col min="36" max="36" width="7.33203125" style="2" customWidth="1"/>
    <col min="37" max="37" width="7.6640625" style="2" customWidth="1"/>
    <col min="38" max="38" width="7.5546875" style="2" customWidth="1"/>
    <col min="39" max="39" width="7.33203125" style="2" customWidth="1"/>
    <col min="40" max="40" width="7.6640625" style="2" customWidth="1"/>
    <col min="41" max="41" width="7.33203125" style="2" customWidth="1"/>
    <col min="42" max="43" width="7.6640625" style="2" customWidth="1"/>
    <col min="44" max="44" width="5.6640625" style="2" customWidth="1"/>
    <col min="45" max="45" width="7.33203125" style="2" customWidth="1"/>
    <col min="46" max="47" width="7.5546875" style="2" customWidth="1"/>
    <col min="48" max="48" width="5.6640625" style="2" customWidth="1"/>
    <col min="49" max="49" width="7.33203125" style="2" customWidth="1"/>
    <col min="50" max="51" width="7.5546875" style="2" customWidth="1"/>
    <col min="52" max="52" width="5.6640625" style="2" customWidth="1"/>
    <col min="53" max="53" width="7.33203125" style="2" customWidth="1"/>
    <col min="54" max="55" width="7.5546875" style="2" customWidth="1"/>
    <col min="56" max="56" width="5.6640625" style="2" customWidth="1"/>
    <col min="57" max="57" width="7.33203125" style="2" customWidth="1"/>
    <col min="58" max="59" width="7.5546875" style="2" customWidth="1"/>
    <col min="60" max="60" width="9.109375" style="2"/>
    <col min="61" max="61" width="6.6640625" style="2" customWidth="1"/>
    <col min="62" max="74" width="6.6640625" style="2" hidden="1" customWidth="1"/>
    <col min="75" max="75" width="6.6640625" style="2" customWidth="1"/>
    <col min="76" max="16384" width="9.109375" style="2"/>
  </cols>
  <sheetData>
    <row r="1" spans="1:75" s="50" customFormat="1" ht="21.9" customHeight="1" thickBot="1" x14ac:dyDescent="0.4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351" t="str">
        <f>IF(BJ1="","",VLOOKUP(BJ1,'Job Info.'!X:AA,4,FALSE))</f>
        <v>Master</v>
      </c>
      <c r="R1" s="351"/>
      <c r="S1" s="351"/>
      <c r="T1" s="351"/>
      <c r="U1" s="100"/>
      <c r="V1" s="100"/>
      <c r="W1" s="363" t="s">
        <v>125</v>
      </c>
      <c r="X1" s="363"/>
      <c r="Y1" s="363"/>
      <c r="Z1" s="99" t="str">
        <f ca="1">'Job Info.'!D12</f>
        <v>260-868-6000</v>
      </c>
      <c r="AA1" s="4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48"/>
      <c r="AR1" s="69"/>
      <c r="AS1" s="69"/>
      <c r="AT1" s="69"/>
      <c r="AU1" s="351" t="str">
        <f>Q1</f>
        <v>Master</v>
      </c>
      <c r="AV1" s="351"/>
      <c r="AW1" s="351"/>
      <c r="AX1" s="351"/>
      <c r="AY1" s="69"/>
      <c r="AZ1" s="100"/>
      <c r="BA1" s="363" t="s">
        <v>125</v>
      </c>
      <c r="BB1" s="363"/>
      <c r="BC1" s="363"/>
      <c r="BD1" s="99" t="str">
        <f ca="1">'Job Info.'!D12</f>
        <v>260-868-6000</v>
      </c>
      <c r="BE1" s="248"/>
      <c r="BF1" s="71"/>
      <c r="BG1" s="71"/>
      <c r="BI1" s="135" t="s">
        <v>80</v>
      </c>
      <c r="BJ1" s="117" t="str">
        <f>'Job Info.'!D30</f>
        <v>M</v>
      </c>
      <c r="BK1" s="117" t="b">
        <f>'Job Info.'!D32</f>
        <v>0</v>
      </c>
      <c r="BL1" s="207"/>
      <c r="BW1" s="134" t="s">
        <v>81</v>
      </c>
    </row>
    <row r="2" spans="1:75" s="50" customFormat="1" ht="21.9" customHeight="1" thickTop="1" x14ac:dyDescent="0.4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352" t="str">
        <f>IF(BJ1="","",IF(VLOOKUP(BJ1,'Job Info.'!X:Z,2,FALSE),"Released for Fabrication",""))</f>
        <v/>
      </c>
      <c r="R2" s="353"/>
      <c r="S2" s="353"/>
      <c r="T2" s="354"/>
      <c r="U2" s="100"/>
      <c r="V2" s="100"/>
      <c r="W2" s="363" t="s">
        <v>126</v>
      </c>
      <c r="X2" s="363"/>
      <c r="Y2" s="363"/>
      <c r="Z2" s="99" t="str">
        <f ca="1">'Job Info.'!D13</f>
        <v>260-868-6002</v>
      </c>
      <c r="AA2" s="48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48"/>
      <c r="AR2" s="69"/>
      <c r="AS2" s="69"/>
      <c r="AT2" s="69"/>
      <c r="AU2" s="352" t="str">
        <f>Q2</f>
        <v/>
      </c>
      <c r="AV2" s="353"/>
      <c r="AW2" s="353"/>
      <c r="AX2" s="354"/>
      <c r="AY2" s="69"/>
      <c r="AZ2" s="100"/>
      <c r="BA2" s="363" t="s">
        <v>126</v>
      </c>
      <c r="BB2" s="363"/>
      <c r="BC2" s="363"/>
      <c r="BD2" s="99" t="str">
        <f ca="1">'Job Info.'!D13</f>
        <v>260-868-6002</v>
      </c>
      <c r="BE2" s="248"/>
      <c r="BF2" s="71"/>
      <c r="BG2" s="71"/>
      <c r="BK2" s="117"/>
    </row>
    <row r="3" spans="1:75" s="50" customFormat="1" ht="21.9" customHeight="1" x14ac:dyDescent="0.4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355"/>
      <c r="R3" s="356"/>
      <c r="S3" s="356"/>
      <c r="T3" s="357"/>
      <c r="U3" s="100"/>
      <c r="V3" s="100"/>
      <c r="W3" s="363" t="s">
        <v>128</v>
      </c>
      <c r="X3" s="363"/>
      <c r="Y3" s="363"/>
      <c r="Z3" s="99" t="str">
        <f ca="1">'Job Info.'!D14</f>
        <v>260-868-6003</v>
      </c>
      <c r="AA3" s="4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48"/>
      <c r="AR3" s="69"/>
      <c r="AS3" s="69"/>
      <c r="AT3" s="69"/>
      <c r="AU3" s="355"/>
      <c r="AV3" s="356"/>
      <c r="AW3" s="356"/>
      <c r="AX3" s="357"/>
      <c r="AY3" s="69"/>
      <c r="AZ3" s="100"/>
      <c r="BA3" s="363" t="s">
        <v>128</v>
      </c>
      <c r="BB3" s="363"/>
      <c r="BC3" s="363"/>
      <c r="BD3" s="99" t="str">
        <f ca="1">'Job Info.'!D14</f>
        <v>260-868-6003</v>
      </c>
      <c r="BE3" s="248"/>
      <c r="BF3" s="48"/>
      <c r="BG3" s="48"/>
    </row>
    <row r="4" spans="1:75" s="50" customFormat="1" ht="21.9" customHeight="1" thickBot="1" x14ac:dyDescent="0.4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2"/>
      <c r="N4" s="48"/>
      <c r="O4" s="48"/>
      <c r="P4" s="48"/>
      <c r="Q4" s="358" t="str">
        <f>IF(BJ1="","",IF(VLOOKUP(BJ1,'Job Info.'!X:Z,2,FALSE),VLOOKUP(BJ1,'Job Info.'!X:Z,3,FALSE),""))</f>
        <v/>
      </c>
      <c r="R4" s="359"/>
      <c r="S4" s="359"/>
      <c r="T4" s="360"/>
      <c r="U4" s="100"/>
      <c r="V4" s="100"/>
      <c r="W4" s="363" t="s">
        <v>127</v>
      </c>
      <c r="X4" s="363"/>
      <c r="Y4" s="363"/>
      <c r="Z4" s="99" t="str">
        <f ca="1">'Job Info.'!D15</f>
        <v>260-868-6004</v>
      </c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72"/>
      <c r="AS4" s="72"/>
      <c r="AT4" s="48"/>
      <c r="AU4" s="358" t="str">
        <f>Q4</f>
        <v/>
      </c>
      <c r="AV4" s="361"/>
      <c r="AW4" s="361"/>
      <c r="AX4" s="362"/>
      <c r="AY4" s="69"/>
      <c r="AZ4" s="100"/>
      <c r="BA4" s="363" t="s">
        <v>127</v>
      </c>
      <c r="BB4" s="363"/>
      <c r="BC4" s="363"/>
      <c r="BD4" s="99" t="str">
        <f ca="1">'Job Info.'!D15</f>
        <v>260-868-6004</v>
      </c>
      <c r="BE4" s="248"/>
      <c r="BF4" s="48"/>
      <c r="BG4" s="48"/>
    </row>
    <row r="5" spans="1:75" s="50" customFormat="1" ht="26.1" customHeight="1" thickTop="1" x14ac:dyDescent="0.3">
      <c r="A5" s="387" t="str">
        <f ca="1">'Job Info.'!D11</f>
        <v>6115 County Road 42 | Butler, IN  46721 | www.newmill.com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9"/>
      <c r="Z5" s="9"/>
      <c r="AA5" s="48"/>
      <c r="AB5" s="387" t="str">
        <f ca="1">'Job Info.'!D11</f>
        <v>6115 County Road 42 | Butler, IN  46721 | www.newmill.com</v>
      </c>
      <c r="AC5" s="388"/>
      <c r="AD5" s="388"/>
      <c r="AE5" s="388"/>
      <c r="AF5" s="388"/>
      <c r="AG5" s="388"/>
      <c r="AH5" s="388"/>
      <c r="AI5" s="388"/>
      <c r="AJ5" s="388"/>
      <c r="AK5" s="388"/>
      <c r="AL5" s="388"/>
      <c r="AM5" s="388"/>
      <c r="AN5" s="407"/>
      <c r="AO5" s="408"/>
      <c r="AP5" s="408"/>
      <c r="AQ5" s="40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</row>
    <row r="6" spans="1:75" s="50" customFormat="1" ht="21.9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365" t="s">
        <v>20</v>
      </c>
      <c r="W6" s="365"/>
      <c r="X6" s="366" t="str">
        <f>IF(ISBLANK('Job Info.'!D8),"",'Job Info.'!D8)</f>
        <v/>
      </c>
      <c r="Y6" s="366"/>
      <c r="Z6" s="9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364" t="s">
        <v>20</v>
      </c>
      <c r="BA6" s="364"/>
      <c r="BB6" s="366" t="str">
        <f>X6</f>
        <v/>
      </c>
      <c r="BC6" s="366"/>
      <c r="BD6" s="366"/>
      <c r="BE6" s="31"/>
      <c r="BF6" s="48"/>
      <c r="BG6" s="48"/>
    </row>
    <row r="7" spans="1:75" ht="21.9" customHeight="1" x14ac:dyDescent="0.3">
      <c r="A7" s="98" t="s">
        <v>48</v>
      </c>
      <c r="B7" s="52"/>
      <c r="C7" s="52"/>
      <c r="D7" s="48"/>
      <c r="E7" s="48"/>
      <c r="F7" s="52"/>
      <c r="G7" s="52"/>
      <c r="H7" s="52"/>
      <c r="I7" s="52"/>
      <c r="J7" s="52"/>
      <c r="K7" s="364" t="s">
        <v>26</v>
      </c>
      <c r="L7" s="396"/>
      <c r="M7" s="397"/>
      <c r="N7" s="397"/>
      <c r="O7" s="397"/>
      <c r="P7" s="397"/>
      <c r="Q7" s="32"/>
      <c r="R7" s="32"/>
      <c r="S7" s="32"/>
      <c r="T7" s="32"/>
      <c r="U7" s="32"/>
      <c r="V7" s="365" t="s">
        <v>21</v>
      </c>
      <c r="W7" s="365"/>
      <c r="X7" s="128"/>
      <c r="Y7" s="250" t="str">
        <f>IF(ISBLANK('Job Info.'!D9),"",'Job Info.'!D9)</f>
        <v/>
      </c>
      <c r="Z7" s="9"/>
      <c r="AA7" s="48"/>
      <c r="AB7" s="98" t="s">
        <v>49</v>
      </c>
      <c r="AC7" s="48"/>
      <c r="AD7" s="48"/>
      <c r="AE7" s="52"/>
      <c r="AF7" s="52"/>
      <c r="AG7" s="52"/>
      <c r="AH7" s="52"/>
      <c r="AI7" s="52"/>
      <c r="AJ7" s="52"/>
      <c r="AK7" s="52"/>
      <c r="AL7" s="52"/>
      <c r="AM7" s="48"/>
      <c r="AN7" s="48"/>
      <c r="AO7" s="48"/>
      <c r="AP7" s="52"/>
      <c r="AQ7" s="52"/>
      <c r="AR7" s="48"/>
      <c r="AS7" s="48"/>
      <c r="AT7" s="48"/>
      <c r="AU7" s="48"/>
      <c r="AV7" s="48"/>
      <c r="AW7" s="48"/>
      <c r="AX7" s="48"/>
      <c r="AY7" s="48"/>
      <c r="AZ7" s="365" t="s">
        <v>21</v>
      </c>
      <c r="BA7" s="365"/>
      <c r="BB7" s="250" t="str">
        <f>IF(ISBLANK(X7),"",X7+1)</f>
        <v/>
      </c>
      <c r="BC7" s="406" t="str">
        <f>Y7</f>
        <v/>
      </c>
      <c r="BD7" s="406"/>
      <c r="BE7" s="48"/>
      <c r="BF7" s="48"/>
      <c r="BG7" s="48"/>
    </row>
    <row r="8" spans="1:75" ht="9.9" customHeight="1" x14ac:dyDescent="0.25">
      <c r="A8" s="395"/>
      <c r="B8" s="395"/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395"/>
      <c r="AB8" s="395"/>
      <c r="AC8" s="395"/>
      <c r="AD8" s="395"/>
      <c r="AE8" s="395"/>
      <c r="AF8" s="395"/>
      <c r="AG8" s="395"/>
      <c r="AH8" s="395"/>
      <c r="AI8" s="395"/>
      <c r="AJ8" s="395"/>
      <c r="AK8" s="395"/>
      <c r="AL8" s="395"/>
      <c r="AM8" s="395"/>
      <c r="AN8" s="395"/>
      <c r="AO8" s="395"/>
      <c r="AP8" s="395"/>
      <c r="AQ8" s="395"/>
      <c r="AR8" s="395"/>
      <c r="AS8" s="395"/>
      <c r="AT8" s="395"/>
      <c r="AU8" s="395"/>
      <c r="AV8" s="395"/>
      <c r="AW8" s="395"/>
      <c r="AX8" s="395"/>
      <c r="AY8" s="395"/>
      <c r="AZ8" s="395"/>
      <c r="BA8" s="395"/>
      <c r="BB8" s="395"/>
      <c r="BC8" s="395"/>
      <c r="BD8" s="395"/>
      <c r="BE8" s="395"/>
      <c r="BF8" s="395"/>
      <c r="BG8" s="395"/>
    </row>
    <row r="9" spans="1:75" ht="21.9" customHeight="1" x14ac:dyDescent="0.3">
      <c r="A9" s="385" t="s">
        <v>1</v>
      </c>
      <c r="B9" s="399"/>
      <c r="C9" s="383" t="str">
        <f>IF(ISBLANK('Job Info.'!D3),"",'Job Info.'!D3)</f>
        <v/>
      </c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384"/>
      <c r="Q9" s="385" t="s">
        <v>2</v>
      </c>
      <c r="R9" s="399"/>
      <c r="S9" s="399"/>
      <c r="T9" s="383" t="str">
        <f>IF(ISBLANK('Job Info.'!D5),"",'Job Info.'!D5)</f>
        <v/>
      </c>
      <c r="U9" s="383"/>
      <c r="V9" s="383"/>
      <c r="W9" s="383"/>
      <c r="X9" s="383"/>
      <c r="Y9" s="383"/>
      <c r="Z9" s="383"/>
      <c r="AA9" s="384"/>
      <c r="AB9" s="385" t="s">
        <v>1</v>
      </c>
      <c r="AC9" s="386"/>
      <c r="AD9" s="386"/>
      <c r="AE9" s="383" t="str">
        <f>C9</f>
        <v/>
      </c>
      <c r="AF9" s="383"/>
      <c r="AG9" s="383"/>
      <c r="AH9" s="383"/>
      <c r="AI9" s="383"/>
      <c r="AJ9" s="383"/>
      <c r="AK9" s="383"/>
      <c r="AL9" s="383"/>
      <c r="AM9" s="383"/>
      <c r="AN9" s="383"/>
      <c r="AO9" s="383"/>
      <c r="AP9" s="383"/>
      <c r="AQ9" s="383"/>
      <c r="AR9" s="383"/>
      <c r="AS9" s="383"/>
      <c r="AT9" s="384"/>
      <c r="AU9" s="385" t="s">
        <v>2</v>
      </c>
      <c r="AV9" s="399"/>
      <c r="AW9" s="399"/>
      <c r="AX9" s="383" t="str">
        <f>T9</f>
        <v/>
      </c>
      <c r="AY9" s="383"/>
      <c r="AZ9" s="383"/>
      <c r="BA9" s="383"/>
      <c r="BB9" s="383"/>
      <c r="BC9" s="383"/>
      <c r="BD9" s="383"/>
      <c r="BE9" s="383"/>
      <c r="BF9" s="383"/>
      <c r="BG9" s="384"/>
    </row>
    <row r="10" spans="1:75" ht="21.9" customHeight="1" x14ac:dyDescent="0.3">
      <c r="A10" s="385" t="s">
        <v>3</v>
      </c>
      <c r="B10" s="399"/>
      <c r="C10" s="383" t="str">
        <f>IF(ISBLANK('Job Info.'!D4),"",'Job Info.'!D4)</f>
        <v/>
      </c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3"/>
      <c r="P10" s="384"/>
      <c r="Q10" s="385" t="s">
        <v>22</v>
      </c>
      <c r="R10" s="399"/>
      <c r="S10" s="399"/>
      <c r="T10" s="383" t="str">
        <f>IF(ISBLANK('Job Info.'!D6),"",'Job Info.'!D6)</f>
        <v/>
      </c>
      <c r="U10" s="383"/>
      <c r="V10" s="383"/>
      <c r="W10" s="384"/>
      <c r="X10" s="385" t="s">
        <v>23</v>
      </c>
      <c r="Y10" s="399"/>
      <c r="Z10" s="383" t="str">
        <f>IF(ISBLANK('Job Info.'!D7),"",'Job Info.'!D7)</f>
        <v/>
      </c>
      <c r="AA10" s="384"/>
      <c r="AB10" s="385" t="s">
        <v>3</v>
      </c>
      <c r="AC10" s="386"/>
      <c r="AD10" s="386"/>
      <c r="AE10" s="383" t="str">
        <f>C10</f>
        <v/>
      </c>
      <c r="AF10" s="383"/>
      <c r="AG10" s="383"/>
      <c r="AH10" s="383"/>
      <c r="AI10" s="383"/>
      <c r="AJ10" s="383"/>
      <c r="AK10" s="383"/>
      <c r="AL10" s="383"/>
      <c r="AM10" s="383"/>
      <c r="AN10" s="383"/>
      <c r="AO10" s="383"/>
      <c r="AP10" s="383"/>
      <c r="AQ10" s="383"/>
      <c r="AR10" s="383"/>
      <c r="AS10" s="383"/>
      <c r="AT10" s="384"/>
      <c r="AU10" s="385" t="s">
        <v>22</v>
      </c>
      <c r="AV10" s="399"/>
      <c r="AW10" s="399"/>
      <c r="AX10" s="383" t="str">
        <f>T10</f>
        <v/>
      </c>
      <c r="AY10" s="383"/>
      <c r="AZ10" s="383"/>
      <c r="BA10" s="384"/>
      <c r="BB10" s="385" t="s">
        <v>23</v>
      </c>
      <c r="BC10" s="399"/>
      <c r="BD10" s="399"/>
      <c r="BE10" s="383" t="str">
        <f>Z10</f>
        <v/>
      </c>
      <c r="BF10" s="383"/>
      <c r="BG10" s="384"/>
    </row>
    <row r="11" spans="1:75" ht="9.9" customHeight="1" x14ac:dyDescent="0.25">
      <c r="A11" s="390"/>
      <c r="B11" s="390"/>
      <c r="C11" s="390"/>
      <c r="D11" s="390"/>
      <c r="E11" s="390"/>
      <c r="F11" s="390"/>
      <c r="G11" s="390"/>
      <c r="H11" s="390"/>
      <c r="I11" s="390"/>
      <c r="J11" s="390"/>
      <c r="K11" s="390"/>
      <c r="L11" s="390"/>
      <c r="M11" s="390"/>
      <c r="N11" s="390"/>
      <c r="O11" s="390"/>
      <c r="P11" s="390"/>
      <c r="Q11" s="390"/>
      <c r="R11" s="390"/>
      <c r="S11" s="390"/>
      <c r="T11" s="390"/>
      <c r="U11" s="390"/>
      <c r="V11" s="390"/>
      <c r="W11" s="390"/>
      <c r="X11" s="390"/>
      <c r="Y11" s="390"/>
      <c r="Z11" s="390"/>
      <c r="AA11" s="390"/>
      <c r="AB11" s="401"/>
      <c r="AC11" s="401"/>
      <c r="AD11" s="401"/>
      <c r="AE11" s="401"/>
      <c r="AF11" s="401"/>
      <c r="AG11" s="401"/>
      <c r="AH11" s="401"/>
      <c r="AI11" s="401"/>
      <c r="AJ11" s="401"/>
      <c r="AK11" s="401"/>
      <c r="AL11" s="401"/>
      <c r="AM11" s="401"/>
      <c r="AN11" s="401"/>
      <c r="AO11" s="401"/>
      <c r="AP11" s="401"/>
      <c r="AQ11" s="401"/>
      <c r="AR11" s="401"/>
      <c r="AS11" s="401"/>
      <c r="AT11" s="401"/>
      <c r="AU11" s="401"/>
      <c r="AV11" s="401"/>
      <c r="AW11" s="401"/>
      <c r="AX11" s="401"/>
      <c r="AY11" s="401"/>
      <c r="AZ11" s="401"/>
      <c r="BA11" s="401"/>
      <c r="BB11" s="401"/>
      <c r="BC11" s="401"/>
      <c r="BD11" s="401"/>
      <c r="BE11" s="401"/>
      <c r="BF11" s="401"/>
      <c r="BG11" s="401"/>
    </row>
    <row r="12" spans="1:75" ht="20.100000000000001" customHeight="1" thickBot="1" x14ac:dyDescent="0.3">
      <c r="A12" s="377" t="s">
        <v>51</v>
      </c>
      <c r="B12" s="377" t="s">
        <v>28</v>
      </c>
      <c r="C12" s="377" t="s">
        <v>31</v>
      </c>
      <c r="D12" s="379" t="s">
        <v>25</v>
      </c>
      <c r="E12" s="380"/>
      <c r="F12" s="377" t="s">
        <v>115</v>
      </c>
      <c r="G12" s="372" t="s">
        <v>9</v>
      </c>
      <c r="H12" s="372"/>
      <c r="I12" s="371"/>
      <c r="J12" s="370" t="s">
        <v>10</v>
      </c>
      <c r="K12" s="372"/>
      <c r="L12" s="371"/>
      <c r="M12" s="370" t="s">
        <v>11</v>
      </c>
      <c r="N12" s="371"/>
      <c r="O12" s="373" t="s">
        <v>12</v>
      </c>
      <c r="P12" s="374"/>
      <c r="Q12" s="373" t="s">
        <v>13</v>
      </c>
      <c r="R12" s="374"/>
      <c r="S12" s="370" t="s">
        <v>14</v>
      </c>
      <c r="T12" s="372"/>
      <c r="U12" s="372"/>
      <c r="V12" s="372"/>
      <c r="W12" s="371"/>
      <c r="X12" s="370" t="s">
        <v>148</v>
      </c>
      <c r="Y12" s="371"/>
      <c r="Z12" s="257" t="s">
        <v>15</v>
      </c>
      <c r="AA12" s="367" t="s">
        <v>500</v>
      </c>
      <c r="AB12" s="391" t="s">
        <v>51</v>
      </c>
      <c r="AC12" s="393" t="s">
        <v>77</v>
      </c>
      <c r="AD12" s="373" t="s">
        <v>32</v>
      </c>
      <c r="AE12" s="374"/>
      <c r="AF12" s="370" t="s">
        <v>34</v>
      </c>
      <c r="AG12" s="372"/>
      <c r="AH12" s="371"/>
      <c r="AI12" s="373" t="s">
        <v>35</v>
      </c>
      <c r="AJ12" s="374"/>
      <c r="AK12" s="400" t="s">
        <v>78</v>
      </c>
      <c r="AL12" s="377" t="s">
        <v>109</v>
      </c>
      <c r="AM12" s="377" t="s">
        <v>79</v>
      </c>
      <c r="AN12" s="389" t="s">
        <v>120</v>
      </c>
      <c r="AO12" s="377" t="s">
        <v>75</v>
      </c>
      <c r="AP12" s="377" t="s">
        <v>142</v>
      </c>
      <c r="AQ12" s="377" t="s">
        <v>143</v>
      </c>
      <c r="AR12" s="402" t="s">
        <v>108</v>
      </c>
      <c r="AS12" s="403"/>
      <c r="AT12" s="403"/>
      <c r="AU12" s="403"/>
      <c r="AV12" s="403"/>
      <c r="AW12" s="403"/>
      <c r="AX12" s="403"/>
      <c r="AY12" s="403"/>
      <c r="AZ12" s="403"/>
      <c r="BA12" s="403"/>
      <c r="BB12" s="403"/>
      <c r="BC12" s="403"/>
      <c r="BD12" s="403"/>
      <c r="BE12" s="403"/>
      <c r="BF12" s="403"/>
      <c r="BG12" s="404"/>
    </row>
    <row r="13" spans="1:75" ht="27.9" customHeight="1" x14ac:dyDescent="0.25">
      <c r="A13" s="378"/>
      <c r="B13" s="378"/>
      <c r="C13" s="378"/>
      <c r="D13" s="381"/>
      <c r="E13" s="382"/>
      <c r="F13" s="378"/>
      <c r="G13" s="372" t="s">
        <v>16</v>
      </c>
      <c r="H13" s="371"/>
      <c r="I13" s="81" t="s">
        <v>17</v>
      </c>
      <c r="J13" s="370" t="s">
        <v>16</v>
      </c>
      <c r="K13" s="371"/>
      <c r="L13" s="81" t="s">
        <v>17</v>
      </c>
      <c r="M13" s="81" t="s">
        <v>18</v>
      </c>
      <c r="N13" s="81" t="s">
        <v>19</v>
      </c>
      <c r="O13" s="375"/>
      <c r="P13" s="376"/>
      <c r="Q13" s="375"/>
      <c r="R13" s="376"/>
      <c r="S13" s="370" t="s">
        <v>106</v>
      </c>
      <c r="T13" s="371"/>
      <c r="U13" s="370" t="s">
        <v>107</v>
      </c>
      <c r="V13" s="371"/>
      <c r="W13" s="81" t="s">
        <v>27</v>
      </c>
      <c r="X13" s="81" t="s">
        <v>149</v>
      </c>
      <c r="Y13" s="81" t="s">
        <v>150</v>
      </c>
      <c r="Z13" s="258" t="s">
        <v>72</v>
      </c>
      <c r="AA13" s="368"/>
      <c r="AB13" s="392"/>
      <c r="AC13" s="394"/>
      <c r="AD13" s="375"/>
      <c r="AE13" s="376"/>
      <c r="AF13" s="81" t="s">
        <v>33</v>
      </c>
      <c r="AG13" s="370" t="s">
        <v>16</v>
      </c>
      <c r="AH13" s="371"/>
      <c r="AI13" s="375"/>
      <c r="AJ13" s="376"/>
      <c r="AK13" s="378"/>
      <c r="AL13" s="378"/>
      <c r="AM13" s="378"/>
      <c r="AN13" s="389"/>
      <c r="AO13" s="378"/>
      <c r="AP13" s="378"/>
      <c r="AQ13" s="378"/>
      <c r="AR13" s="375" t="s">
        <v>73</v>
      </c>
      <c r="AS13" s="376"/>
      <c r="AT13" s="251" t="s">
        <v>78</v>
      </c>
      <c r="AU13" s="82" t="s">
        <v>74</v>
      </c>
      <c r="AV13" s="398" t="s">
        <v>73</v>
      </c>
      <c r="AW13" s="376"/>
      <c r="AX13" s="251" t="s">
        <v>78</v>
      </c>
      <c r="AY13" s="82" t="s">
        <v>74</v>
      </c>
      <c r="AZ13" s="398" t="s">
        <v>73</v>
      </c>
      <c r="BA13" s="376"/>
      <c r="BB13" s="251" t="s">
        <v>78</v>
      </c>
      <c r="BC13" s="82" t="s">
        <v>74</v>
      </c>
      <c r="BD13" s="398" t="s">
        <v>73</v>
      </c>
      <c r="BE13" s="376"/>
      <c r="BF13" s="251" t="s">
        <v>78</v>
      </c>
      <c r="BG13" s="255" t="s">
        <v>74</v>
      </c>
      <c r="BK13" s="197" t="s">
        <v>499</v>
      </c>
      <c r="BL13" s="174" t="s">
        <v>209</v>
      </c>
      <c r="BM13" s="174" t="s">
        <v>210</v>
      </c>
      <c r="BN13" s="174" t="s">
        <v>211</v>
      </c>
      <c r="BO13" s="174" t="s">
        <v>495</v>
      </c>
      <c r="BP13" s="174" t="s">
        <v>496</v>
      </c>
      <c r="BQ13" s="174" t="s">
        <v>497</v>
      </c>
      <c r="BR13" s="174" t="s">
        <v>221</v>
      </c>
      <c r="BS13" s="174" t="s">
        <v>218</v>
      </c>
      <c r="BT13" s="174" t="s">
        <v>213</v>
      </c>
      <c r="BU13" s="174" t="s">
        <v>219</v>
      </c>
      <c r="BV13" s="174" t="s">
        <v>220</v>
      </c>
    </row>
    <row r="14" spans="1:75" ht="20.100000000000001" customHeight="1" x14ac:dyDescent="0.25">
      <c r="A14" s="149"/>
      <c r="B14" s="148"/>
      <c r="C14" s="149"/>
      <c r="D14" s="150"/>
      <c r="E14" s="190"/>
      <c r="F14" s="191"/>
      <c r="G14" s="192"/>
      <c r="H14" s="193"/>
      <c r="I14" s="149"/>
      <c r="J14" s="150"/>
      <c r="K14" s="193"/>
      <c r="L14" s="149"/>
      <c r="M14" s="191"/>
      <c r="N14" s="191"/>
      <c r="O14" s="246"/>
      <c r="P14" s="180"/>
      <c r="Q14" s="246"/>
      <c r="R14" s="180"/>
      <c r="S14" s="150"/>
      <c r="T14" s="193"/>
      <c r="U14" s="150"/>
      <c r="V14" s="193"/>
      <c r="W14" s="194"/>
      <c r="X14" s="153"/>
      <c r="Y14" s="153"/>
      <c r="Z14" s="195"/>
      <c r="AA14" s="199"/>
      <c r="AB14" s="154"/>
      <c r="AC14" s="191"/>
      <c r="AD14" s="150"/>
      <c r="AE14" s="193"/>
      <c r="AF14" s="149"/>
      <c r="AG14" s="150"/>
      <c r="AH14" s="193"/>
      <c r="AI14" s="150"/>
      <c r="AJ14" s="193"/>
      <c r="AK14" s="209"/>
      <c r="AL14" s="210"/>
      <c r="AM14" s="191"/>
      <c r="AN14" s="149"/>
      <c r="AO14" s="191"/>
      <c r="AP14" s="210"/>
      <c r="AQ14" s="210"/>
      <c r="AR14" s="150"/>
      <c r="AS14" s="190"/>
      <c r="AT14" s="209"/>
      <c r="AU14" s="149"/>
      <c r="AV14" s="192"/>
      <c r="AW14" s="190"/>
      <c r="AX14" s="209"/>
      <c r="AY14" s="149"/>
      <c r="AZ14" s="192"/>
      <c r="BA14" s="190"/>
      <c r="BB14" s="209"/>
      <c r="BC14" s="149"/>
      <c r="BD14" s="192"/>
      <c r="BE14" s="190"/>
      <c r="BF14" s="209"/>
      <c r="BG14" s="149"/>
      <c r="BJ14" s="136">
        <f>IF(ISBLANK(AB14),0,1)+IF(ISBLANK(AC14),0,1)+IF(ISBLANK(AD14),0,1)+IF(ISBLANK(AE14),0,1)+IF(ISBLANK(AF14),0,1)+IF(ISBLANK(AG14),0,1)+IF(ISBLANK(AH14),0,1)+IF(ISBLANK(AI14),0,1)+IF(ISBLANK(AJ14),0,1)+IF(ISBLANK(AK14),0,1)+IF(ISBLANK(AL14),0,1)+IF(ISBLANK(AM14),0,1)+IF(ISBLANK(AN14),0,1)+IF(ISBLANK(AO14),0,1)+IF(ISBLANK(AP14),0,1)+IF(ISBLANK(AQ14),0,1)+IF(ISBLANK(AR14),0,1)+IF(ISBLANK(AS14),0,1)+IF(ISBLANK(AT14),0,1)+IF(ISBLANK(AU14),0,1)+IF(ISBLANK(AV14),0,1)+IF(ISBLANK(AW14),0,1)+IF(ISBLANK(AX14),0,1)+IF(ISBLANK(AY14),0,1)+IF(ISBLANK(AZ14),0,1)+IF(ISBLANK(BA14),0,1)+IF(ISBLANK(BB14),0,1)+IF(ISBLANK(BC14),0,1)+IF(ISBLANK(BD14),0,1)+IF(ISBLANK(BE14),0,1)+IF(ISBLANK(BF14),0,1)+IF(ISBLANK(BG14),0,1)</f>
        <v>0</v>
      </c>
      <c r="BK14" s="198" t="b">
        <v>0</v>
      </c>
      <c r="BL14" s="196" t="b">
        <v>0</v>
      </c>
      <c r="BM14" s="146" t="e">
        <f t="shared" ref="BM14:BM45" si="0">VALUE(IF(BN14="","",LEFT(C14,SEARCH(BN14,C14)-1)))</f>
        <v>#VALUE!</v>
      </c>
      <c r="BN14" s="146" t="b">
        <f t="shared" ref="BN14:BN45" si="1">IF(NOT(ISERROR(SEARCH("VG",C14))),"VG",IF(NOT(ISERROR(SEARCH("BG",C14))),"BG",IF(NOT(ISERROR(SEARCH("G",C14))),"G")))</f>
        <v>0</v>
      </c>
      <c r="BO14" s="146" t="e">
        <f t="shared" ref="BO14:BO45" si="2">VALUE(MID(C14,SEARCH(BN14,C14)+LEN(BN14),SEARCH("N",C14)-SEARCH(BN14,C14)-LEN(BN14)))</f>
        <v>#VALUE!</v>
      </c>
      <c r="BP14" s="146" t="e">
        <f t="shared" ref="BP14:BP45" si="3">VALUE(MID(C14,SEARCH("N",C14)+1,SEARCH("K",C14)-SEARCH("N",C14)-1))</f>
        <v>#VALUE!</v>
      </c>
      <c r="BQ14" s="146" t="e">
        <f t="shared" ref="BQ14:BQ45" si="4">IF(SEARCH("K",C14)=LEN(C14),0,VALUE(MID(C14,SEARCH("K",C14)+1,LEN(C14))))</f>
        <v>#VALUE!</v>
      </c>
      <c r="BR14" s="146" t="b">
        <f t="shared" ref="BR14:BR27" si="5">IF(OR(ISERROR(BM14),ISERROR(BN14),ISERROR(BO14),ISERROR(BP14),ISERROR(BQ14)),FALSE,TRUE)</f>
        <v>0</v>
      </c>
      <c r="BS14" s="146">
        <f t="shared" ref="BS14:BS45" si="6">6+IF(LEFT(I14,1)="R",(G14*12)+H14,0)</f>
        <v>6</v>
      </c>
      <c r="BT14" s="146" t="str">
        <f t="shared" ref="BT14:BT45" si="7">IF((S14*12+T14)&gt;0,IF(AND((S14*12+T14)&gt;=1,(S14*12+T14)&lt;=(BS14-1)+IF(I14="X",2,1)),"Yes","No"),"No")</f>
        <v>No</v>
      </c>
      <c r="BU14" s="146">
        <f t="shared" ref="BU14:BU45" si="8">6+IF(LEFT(L14,1)="R",(J14*12)+K14,0)</f>
        <v>6</v>
      </c>
      <c r="BV14" s="146" t="str">
        <f t="shared" ref="BV14:BV45" si="9">IF((U14*12+V14)&gt;0,IF(AND((U14*12+V14)&gt;=1,(U14*12+V14)&lt;=(BU14-1)+IF(L14="X",2,1)),"Yes","No"),"No")</f>
        <v>No</v>
      </c>
    </row>
    <row r="15" spans="1:75" ht="20.100000000000001" customHeight="1" x14ac:dyDescent="0.25">
      <c r="A15" s="149"/>
      <c r="B15" s="148"/>
      <c r="C15" s="149"/>
      <c r="D15" s="150"/>
      <c r="E15" s="190"/>
      <c r="F15" s="191"/>
      <c r="G15" s="192"/>
      <c r="H15" s="193"/>
      <c r="I15" s="149"/>
      <c r="J15" s="150"/>
      <c r="K15" s="193"/>
      <c r="L15" s="149"/>
      <c r="M15" s="191"/>
      <c r="N15" s="191"/>
      <c r="O15" s="246"/>
      <c r="P15" s="180"/>
      <c r="Q15" s="246"/>
      <c r="R15" s="180"/>
      <c r="S15" s="150"/>
      <c r="T15" s="193"/>
      <c r="U15" s="150"/>
      <c r="V15" s="193"/>
      <c r="W15" s="194"/>
      <c r="X15" s="153"/>
      <c r="Y15" s="153"/>
      <c r="Z15" s="195"/>
      <c r="AA15" s="199"/>
      <c r="AB15" s="154"/>
      <c r="AC15" s="191"/>
      <c r="AD15" s="150"/>
      <c r="AE15" s="193"/>
      <c r="AF15" s="149"/>
      <c r="AG15" s="150"/>
      <c r="AH15" s="193"/>
      <c r="AI15" s="150"/>
      <c r="AJ15" s="193"/>
      <c r="AK15" s="209"/>
      <c r="AL15" s="210"/>
      <c r="AM15" s="191"/>
      <c r="AN15" s="149"/>
      <c r="AO15" s="191"/>
      <c r="AP15" s="210"/>
      <c r="AQ15" s="210"/>
      <c r="AR15" s="150"/>
      <c r="AS15" s="190"/>
      <c r="AT15" s="209"/>
      <c r="AU15" s="149"/>
      <c r="AV15" s="192"/>
      <c r="AW15" s="190"/>
      <c r="AX15" s="209"/>
      <c r="AY15" s="149"/>
      <c r="AZ15" s="192"/>
      <c r="BA15" s="190"/>
      <c r="BB15" s="209"/>
      <c r="BC15" s="149"/>
      <c r="BD15" s="192"/>
      <c r="BE15" s="190"/>
      <c r="BF15" s="209"/>
      <c r="BG15" s="149"/>
      <c r="BJ15" s="136">
        <f t="shared" ref="BJ15:BJ45" si="10">IF(ISBLANK(AB15),0,1)+IF(ISBLANK(AC15),0,1)+IF(ISBLANK(AD15),0,1)+IF(ISBLANK(AE15),0,1)+IF(ISBLANK(AF15),0,1)+IF(ISBLANK(AG15),0,1)+IF(ISBLANK(AH15),0,1)+IF(ISBLANK(AI15),0,1)+IF(ISBLANK(AJ15),0,1)+IF(ISBLANK(AK15),0,1)+IF(ISBLANK(AL15),0,1)+IF(ISBLANK(AM15),0,1)+IF(ISBLANK(AN15),0,1)+IF(ISBLANK(AO15),0,1)+IF(ISBLANK(AP15),0,1)+IF(ISBLANK(AQ15),0,1)+IF(ISBLANK(AR15),0,1)+IF(ISBLANK(AS15),0,1)+IF(ISBLANK(AT15),0,1)+IF(ISBLANK(AU15),0,1)+IF(ISBLANK(AV15),0,1)+IF(ISBLANK(AW15),0,1)+IF(ISBLANK(AX15),0,1)+IF(ISBLANK(AY15),0,1)+IF(ISBLANK(AZ15),0,1)+IF(ISBLANK(BA15),0,1)+IF(ISBLANK(BB15),0,1)+IF(ISBLANK(BC15),0,1)+IF(ISBLANK(BD15),0,1)+IF(ISBLANK(BE15),0,1)+IF(ISBLANK(BF15),0,1)+IF(ISBLANK(BG15),0,1)</f>
        <v>0</v>
      </c>
      <c r="BK15" s="198" t="b">
        <v>0</v>
      </c>
      <c r="BL15" s="196" t="b">
        <v>0</v>
      </c>
      <c r="BM15" s="146" t="e">
        <f t="shared" si="0"/>
        <v>#VALUE!</v>
      </c>
      <c r="BN15" s="146" t="b">
        <f t="shared" si="1"/>
        <v>0</v>
      </c>
      <c r="BO15" s="146" t="e">
        <f t="shared" si="2"/>
        <v>#VALUE!</v>
      </c>
      <c r="BP15" s="146" t="e">
        <f t="shared" si="3"/>
        <v>#VALUE!</v>
      </c>
      <c r="BQ15" s="146" t="e">
        <f t="shared" si="4"/>
        <v>#VALUE!</v>
      </c>
      <c r="BR15" s="146" t="b">
        <f t="shared" si="5"/>
        <v>0</v>
      </c>
      <c r="BS15" s="146">
        <f t="shared" si="6"/>
        <v>6</v>
      </c>
      <c r="BT15" s="146" t="str">
        <f t="shared" si="7"/>
        <v>No</v>
      </c>
      <c r="BU15" s="146">
        <f t="shared" si="8"/>
        <v>6</v>
      </c>
      <c r="BV15" s="146" t="str">
        <f t="shared" si="9"/>
        <v>No</v>
      </c>
    </row>
    <row r="16" spans="1:75" ht="20.100000000000001" customHeight="1" x14ac:dyDescent="0.25">
      <c r="A16" s="149"/>
      <c r="B16" s="148"/>
      <c r="C16" s="149"/>
      <c r="D16" s="150"/>
      <c r="E16" s="190"/>
      <c r="F16" s="191"/>
      <c r="G16" s="192"/>
      <c r="H16" s="193"/>
      <c r="I16" s="149"/>
      <c r="J16" s="150"/>
      <c r="K16" s="193"/>
      <c r="L16" s="149"/>
      <c r="M16" s="191"/>
      <c r="N16" s="191"/>
      <c r="O16" s="246"/>
      <c r="P16" s="180"/>
      <c r="Q16" s="246"/>
      <c r="R16" s="180"/>
      <c r="S16" s="150"/>
      <c r="T16" s="193"/>
      <c r="U16" s="150"/>
      <c r="V16" s="193"/>
      <c r="W16" s="194"/>
      <c r="X16" s="153"/>
      <c r="Y16" s="153"/>
      <c r="Z16" s="195"/>
      <c r="AA16" s="199"/>
      <c r="AB16" s="154"/>
      <c r="AC16" s="191"/>
      <c r="AD16" s="150"/>
      <c r="AE16" s="193"/>
      <c r="AF16" s="149"/>
      <c r="AG16" s="150"/>
      <c r="AH16" s="193"/>
      <c r="AI16" s="150"/>
      <c r="AJ16" s="193"/>
      <c r="AK16" s="209"/>
      <c r="AL16" s="210"/>
      <c r="AM16" s="191"/>
      <c r="AN16" s="149"/>
      <c r="AO16" s="191"/>
      <c r="AP16" s="210"/>
      <c r="AQ16" s="210"/>
      <c r="AR16" s="150"/>
      <c r="AS16" s="190"/>
      <c r="AT16" s="209"/>
      <c r="AU16" s="149"/>
      <c r="AV16" s="192"/>
      <c r="AW16" s="190"/>
      <c r="AX16" s="209"/>
      <c r="AY16" s="149"/>
      <c r="AZ16" s="192"/>
      <c r="BA16" s="190"/>
      <c r="BB16" s="209"/>
      <c r="BC16" s="149"/>
      <c r="BD16" s="192"/>
      <c r="BE16" s="190"/>
      <c r="BF16" s="209"/>
      <c r="BG16" s="149"/>
      <c r="BJ16" s="136">
        <f t="shared" si="10"/>
        <v>0</v>
      </c>
      <c r="BK16" s="198" t="b">
        <v>0</v>
      </c>
      <c r="BL16" s="196" t="b">
        <v>0</v>
      </c>
      <c r="BM16" s="146" t="e">
        <f t="shared" si="0"/>
        <v>#VALUE!</v>
      </c>
      <c r="BN16" s="146" t="b">
        <f t="shared" si="1"/>
        <v>0</v>
      </c>
      <c r="BO16" s="146" t="e">
        <f t="shared" si="2"/>
        <v>#VALUE!</v>
      </c>
      <c r="BP16" s="146" t="e">
        <f t="shared" si="3"/>
        <v>#VALUE!</v>
      </c>
      <c r="BQ16" s="146" t="e">
        <f t="shared" si="4"/>
        <v>#VALUE!</v>
      </c>
      <c r="BR16" s="146" t="b">
        <f t="shared" si="5"/>
        <v>0</v>
      </c>
      <c r="BS16" s="146">
        <f t="shared" si="6"/>
        <v>6</v>
      </c>
      <c r="BT16" s="146" t="str">
        <f t="shared" si="7"/>
        <v>No</v>
      </c>
      <c r="BU16" s="146">
        <f t="shared" si="8"/>
        <v>6</v>
      </c>
      <c r="BV16" s="146" t="str">
        <f t="shared" si="9"/>
        <v>No</v>
      </c>
    </row>
    <row r="17" spans="1:74" ht="20.100000000000001" customHeight="1" x14ac:dyDescent="0.25">
      <c r="A17" s="149"/>
      <c r="B17" s="148"/>
      <c r="C17" s="149"/>
      <c r="D17" s="150"/>
      <c r="E17" s="190"/>
      <c r="F17" s="191"/>
      <c r="G17" s="192"/>
      <c r="H17" s="193"/>
      <c r="I17" s="149"/>
      <c r="J17" s="150"/>
      <c r="K17" s="193"/>
      <c r="L17" s="149"/>
      <c r="M17" s="191"/>
      <c r="N17" s="191"/>
      <c r="O17" s="246"/>
      <c r="P17" s="180"/>
      <c r="Q17" s="246"/>
      <c r="R17" s="180"/>
      <c r="S17" s="150"/>
      <c r="T17" s="193"/>
      <c r="U17" s="150"/>
      <c r="V17" s="193"/>
      <c r="W17" s="194"/>
      <c r="X17" s="153"/>
      <c r="Y17" s="153"/>
      <c r="Z17" s="195"/>
      <c r="AA17" s="199"/>
      <c r="AB17" s="154"/>
      <c r="AC17" s="191"/>
      <c r="AD17" s="150"/>
      <c r="AE17" s="193"/>
      <c r="AF17" s="149"/>
      <c r="AG17" s="150"/>
      <c r="AH17" s="193"/>
      <c r="AI17" s="150"/>
      <c r="AJ17" s="193"/>
      <c r="AK17" s="209"/>
      <c r="AL17" s="210"/>
      <c r="AM17" s="191"/>
      <c r="AN17" s="149"/>
      <c r="AO17" s="191"/>
      <c r="AP17" s="210"/>
      <c r="AQ17" s="210"/>
      <c r="AR17" s="150"/>
      <c r="AS17" s="190"/>
      <c r="AT17" s="209"/>
      <c r="AU17" s="149"/>
      <c r="AV17" s="192"/>
      <c r="AW17" s="190"/>
      <c r="AX17" s="209"/>
      <c r="AY17" s="149"/>
      <c r="AZ17" s="192"/>
      <c r="BA17" s="190"/>
      <c r="BB17" s="209"/>
      <c r="BC17" s="149"/>
      <c r="BD17" s="192"/>
      <c r="BE17" s="190"/>
      <c r="BF17" s="209"/>
      <c r="BG17" s="149"/>
      <c r="BJ17" s="136">
        <f t="shared" si="10"/>
        <v>0</v>
      </c>
      <c r="BK17" s="198" t="b">
        <v>0</v>
      </c>
      <c r="BL17" s="196" t="b">
        <v>0</v>
      </c>
      <c r="BM17" s="146" t="e">
        <f t="shared" si="0"/>
        <v>#VALUE!</v>
      </c>
      <c r="BN17" s="146" t="b">
        <f t="shared" si="1"/>
        <v>0</v>
      </c>
      <c r="BO17" s="146" t="e">
        <f t="shared" si="2"/>
        <v>#VALUE!</v>
      </c>
      <c r="BP17" s="146" t="e">
        <f t="shared" si="3"/>
        <v>#VALUE!</v>
      </c>
      <c r="BQ17" s="146" t="e">
        <f t="shared" si="4"/>
        <v>#VALUE!</v>
      </c>
      <c r="BR17" s="146" t="b">
        <f t="shared" si="5"/>
        <v>0</v>
      </c>
      <c r="BS17" s="146">
        <f t="shared" si="6"/>
        <v>6</v>
      </c>
      <c r="BT17" s="146" t="str">
        <f t="shared" si="7"/>
        <v>No</v>
      </c>
      <c r="BU17" s="146">
        <f t="shared" si="8"/>
        <v>6</v>
      </c>
      <c r="BV17" s="146" t="str">
        <f t="shared" si="9"/>
        <v>No</v>
      </c>
    </row>
    <row r="18" spans="1:74" ht="20.100000000000001" customHeight="1" x14ac:dyDescent="0.25">
      <c r="A18" s="149"/>
      <c r="B18" s="148"/>
      <c r="C18" s="149"/>
      <c r="D18" s="150"/>
      <c r="E18" s="190"/>
      <c r="F18" s="191"/>
      <c r="G18" s="192"/>
      <c r="H18" s="193"/>
      <c r="I18" s="149"/>
      <c r="J18" s="150"/>
      <c r="K18" s="193"/>
      <c r="L18" s="149"/>
      <c r="M18" s="191"/>
      <c r="N18" s="191"/>
      <c r="O18" s="246"/>
      <c r="P18" s="180"/>
      <c r="Q18" s="246"/>
      <c r="R18" s="180"/>
      <c r="S18" s="150"/>
      <c r="T18" s="193"/>
      <c r="U18" s="150"/>
      <c r="V18" s="193"/>
      <c r="W18" s="194"/>
      <c r="X18" s="153"/>
      <c r="Y18" s="153"/>
      <c r="Z18" s="195"/>
      <c r="AA18" s="199"/>
      <c r="AB18" s="154"/>
      <c r="AC18" s="191"/>
      <c r="AD18" s="150"/>
      <c r="AE18" s="193"/>
      <c r="AF18" s="149"/>
      <c r="AG18" s="150"/>
      <c r="AH18" s="193"/>
      <c r="AI18" s="150"/>
      <c r="AJ18" s="193"/>
      <c r="AK18" s="209"/>
      <c r="AL18" s="210"/>
      <c r="AM18" s="191"/>
      <c r="AN18" s="149"/>
      <c r="AO18" s="191"/>
      <c r="AP18" s="210"/>
      <c r="AQ18" s="210"/>
      <c r="AR18" s="150"/>
      <c r="AS18" s="190"/>
      <c r="AT18" s="209"/>
      <c r="AU18" s="149"/>
      <c r="AV18" s="192"/>
      <c r="AW18" s="190"/>
      <c r="AX18" s="209"/>
      <c r="AY18" s="149"/>
      <c r="AZ18" s="192"/>
      <c r="BA18" s="190"/>
      <c r="BB18" s="209"/>
      <c r="BC18" s="149"/>
      <c r="BD18" s="192"/>
      <c r="BE18" s="190"/>
      <c r="BF18" s="209"/>
      <c r="BG18" s="149"/>
      <c r="BJ18" s="136">
        <f t="shared" si="10"/>
        <v>0</v>
      </c>
      <c r="BK18" s="198" t="b">
        <v>0</v>
      </c>
      <c r="BL18" s="196" t="b">
        <v>0</v>
      </c>
      <c r="BM18" s="146" t="e">
        <f t="shared" si="0"/>
        <v>#VALUE!</v>
      </c>
      <c r="BN18" s="146" t="b">
        <f t="shared" si="1"/>
        <v>0</v>
      </c>
      <c r="BO18" s="146" t="e">
        <f t="shared" si="2"/>
        <v>#VALUE!</v>
      </c>
      <c r="BP18" s="146" t="e">
        <f t="shared" si="3"/>
        <v>#VALUE!</v>
      </c>
      <c r="BQ18" s="146" t="e">
        <f t="shared" si="4"/>
        <v>#VALUE!</v>
      </c>
      <c r="BR18" s="146" t="b">
        <f t="shared" si="5"/>
        <v>0</v>
      </c>
      <c r="BS18" s="146">
        <f t="shared" si="6"/>
        <v>6</v>
      </c>
      <c r="BT18" s="146" t="str">
        <f t="shared" si="7"/>
        <v>No</v>
      </c>
      <c r="BU18" s="146">
        <f t="shared" si="8"/>
        <v>6</v>
      </c>
      <c r="BV18" s="146" t="str">
        <f t="shared" si="9"/>
        <v>No</v>
      </c>
    </row>
    <row r="19" spans="1:74" ht="20.100000000000001" customHeight="1" x14ac:dyDescent="0.25">
      <c r="A19" s="149"/>
      <c r="B19" s="148"/>
      <c r="C19" s="149"/>
      <c r="D19" s="150"/>
      <c r="E19" s="190"/>
      <c r="F19" s="191"/>
      <c r="G19" s="192"/>
      <c r="H19" s="193"/>
      <c r="I19" s="149"/>
      <c r="J19" s="150"/>
      <c r="K19" s="193"/>
      <c r="L19" s="149"/>
      <c r="M19" s="191"/>
      <c r="N19" s="191"/>
      <c r="O19" s="246"/>
      <c r="P19" s="180"/>
      <c r="Q19" s="246"/>
      <c r="R19" s="180"/>
      <c r="S19" s="150"/>
      <c r="T19" s="193"/>
      <c r="U19" s="150"/>
      <c r="V19" s="193"/>
      <c r="W19" s="194"/>
      <c r="X19" s="153"/>
      <c r="Y19" s="153"/>
      <c r="Z19" s="195"/>
      <c r="AA19" s="199"/>
      <c r="AB19" s="154"/>
      <c r="AC19" s="191"/>
      <c r="AD19" s="150"/>
      <c r="AE19" s="193"/>
      <c r="AF19" s="149"/>
      <c r="AG19" s="150"/>
      <c r="AH19" s="193"/>
      <c r="AI19" s="150"/>
      <c r="AJ19" s="193"/>
      <c r="AK19" s="209"/>
      <c r="AL19" s="210"/>
      <c r="AM19" s="191"/>
      <c r="AN19" s="149"/>
      <c r="AO19" s="191"/>
      <c r="AP19" s="210"/>
      <c r="AQ19" s="210"/>
      <c r="AR19" s="150"/>
      <c r="AS19" s="190"/>
      <c r="AT19" s="209"/>
      <c r="AU19" s="149"/>
      <c r="AV19" s="192"/>
      <c r="AW19" s="190"/>
      <c r="AX19" s="209"/>
      <c r="AY19" s="149"/>
      <c r="AZ19" s="192"/>
      <c r="BA19" s="190"/>
      <c r="BB19" s="209"/>
      <c r="BC19" s="149"/>
      <c r="BD19" s="192"/>
      <c r="BE19" s="190"/>
      <c r="BF19" s="209"/>
      <c r="BG19" s="149"/>
      <c r="BJ19" s="136">
        <f t="shared" si="10"/>
        <v>0</v>
      </c>
      <c r="BK19" s="198" t="b">
        <v>0</v>
      </c>
      <c r="BL19" s="196" t="b">
        <v>0</v>
      </c>
      <c r="BM19" s="146" t="e">
        <f t="shared" si="0"/>
        <v>#VALUE!</v>
      </c>
      <c r="BN19" s="146" t="b">
        <f t="shared" si="1"/>
        <v>0</v>
      </c>
      <c r="BO19" s="146" t="e">
        <f t="shared" si="2"/>
        <v>#VALUE!</v>
      </c>
      <c r="BP19" s="146" t="e">
        <f t="shared" si="3"/>
        <v>#VALUE!</v>
      </c>
      <c r="BQ19" s="146" t="e">
        <f t="shared" si="4"/>
        <v>#VALUE!</v>
      </c>
      <c r="BR19" s="146" t="b">
        <f t="shared" si="5"/>
        <v>0</v>
      </c>
      <c r="BS19" s="146">
        <f t="shared" si="6"/>
        <v>6</v>
      </c>
      <c r="BT19" s="146" t="str">
        <f t="shared" si="7"/>
        <v>No</v>
      </c>
      <c r="BU19" s="146">
        <f t="shared" si="8"/>
        <v>6</v>
      </c>
      <c r="BV19" s="146" t="str">
        <f t="shared" si="9"/>
        <v>No</v>
      </c>
    </row>
    <row r="20" spans="1:74" ht="20.100000000000001" customHeight="1" x14ac:dyDescent="0.25">
      <c r="A20" s="149"/>
      <c r="B20" s="148"/>
      <c r="C20" s="149"/>
      <c r="D20" s="150"/>
      <c r="E20" s="190"/>
      <c r="F20" s="191"/>
      <c r="G20" s="192"/>
      <c r="H20" s="193"/>
      <c r="I20" s="149"/>
      <c r="J20" s="150"/>
      <c r="K20" s="193"/>
      <c r="L20" s="149"/>
      <c r="M20" s="191"/>
      <c r="N20" s="191"/>
      <c r="O20" s="246"/>
      <c r="P20" s="180"/>
      <c r="Q20" s="246"/>
      <c r="R20" s="180"/>
      <c r="S20" s="150"/>
      <c r="T20" s="193"/>
      <c r="U20" s="150"/>
      <c r="V20" s="193"/>
      <c r="W20" s="194"/>
      <c r="X20" s="153"/>
      <c r="Y20" s="153"/>
      <c r="Z20" s="195"/>
      <c r="AA20" s="199"/>
      <c r="AB20" s="154"/>
      <c r="AC20" s="191"/>
      <c r="AD20" s="150"/>
      <c r="AE20" s="193"/>
      <c r="AF20" s="149"/>
      <c r="AG20" s="150"/>
      <c r="AH20" s="193"/>
      <c r="AI20" s="150"/>
      <c r="AJ20" s="193"/>
      <c r="AK20" s="209"/>
      <c r="AL20" s="210"/>
      <c r="AM20" s="191"/>
      <c r="AN20" s="149"/>
      <c r="AO20" s="191"/>
      <c r="AP20" s="210"/>
      <c r="AQ20" s="210"/>
      <c r="AR20" s="150"/>
      <c r="AS20" s="190"/>
      <c r="AT20" s="209"/>
      <c r="AU20" s="149"/>
      <c r="AV20" s="192"/>
      <c r="AW20" s="190"/>
      <c r="AX20" s="209"/>
      <c r="AY20" s="149"/>
      <c r="AZ20" s="192"/>
      <c r="BA20" s="190"/>
      <c r="BB20" s="209"/>
      <c r="BC20" s="149"/>
      <c r="BD20" s="192"/>
      <c r="BE20" s="190"/>
      <c r="BF20" s="209"/>
      <c r="BG20" s="149"/>
      <c r="BJ20" s="136">
        <f t="shared" si="10"/>
        <v>0</v>
      </c>
      <c r="BK20" s="198" t="b">
        <v>0</v>
      </c>
      <c r="BL20" s="196" t="b">
        <v>0</v>
      </c>
      <c r="BM20" s="146" t="e">
        <f t="shared" si="0"/>
        <v>#VALUE!</v>
      </c>
      <c r="BN20" s="146" t="b">
        <f t="shared" si="1"/>
        <v>0</v>
      </c>
      <c r="BO20" s="146" t="e">
        <f t="shared" si="2"/>
        <v>#VALUE!</v>
      </c>
      <c r="BP20" s="146" t="e">
        <f t="shared" si="3"/>
        <v>#VALUE!</v>
      </c>
      <c r="BQ20" s="146" t="e">
        <f t="shared" si="4"/>
        <v>#VALUE!</v>
      </c>
      <c r="BR20" s="146" t="b">
        <f t="shared" si="5"/>
        <v>0</v>
      </c>
      <c r="BS20" s="146">
        <f t="shared" si="6"/>
        <v>6</v>
      </c>
      <c r="BT20" s="146" t="str">
        <f t="shared" si="7"/>
        <v>No</v>
      </c>
      <c r="BU20" s="146">
        <f t="shared" si="8"/>
        <v>6</v>
      </c>
      <c r="BV20" s="146" t="str">
        <f t="shared" si="9"/>
        <v>No</v>
      </c>
    </row>
    <row r="21" spans="1:74" ht="20.100000000000001" customHeight="1" x14ac:dyDescent="0.25">
      <c r="A21" s="149"/>
      <c r="B21" s="148"/>
      <c r="C21" s="149"/>
      <c r="D21" s="150"/>
      <c r="E21" s="190"/>
      <c r="F21" s="191"/>
      <c r="G21" s="192"/>
      <c r="H21" s="193"/>
      <c r="I21" s="149"/>
      <c r="J21" s="150"/>
      <c r="K21" s="193"/>
      <c r="L21" s="149"/>
      <c r="M21" s="191"/>
      <c r="N21" s="191"/>
      <c r="O21" s="246"/>
      <c r="P21" s="180"/>
      <c r="Q21" s="246"/>
      <c r="R21" s="180"/>
      <c r="S21" s="150"/>
      <c r="T21" s="193"/>
      <c r="U21" s="150"/>
      <c r="V21" s="193"/>
      <c r="W21" s="194"/>
      <c r="X21" s="153"/>
      <c r="Y21" s="153"/>
      <c r="Z21" s="195"/>
      <c r="AA21" s="199"/>
      <c r="AB21" s="154"/>
      <c r="AC21" s="191"/>
      <c r="AD21" s="150"/>
      <c r="AE21" s="193"/>
      <c r="AF21" s="149"/>
      <c r="AG21" s="150"/>
      <c r="AH21" s="193"/>
      <c r="AI21" s="150"/>
      <c r="AJ21" s="193"/>
      <c r="AK21" s="209"/>
      <c r="AL21" s="210"/>
      <c r="AM21" s="191"/>
      <c r="AN21" s="149"/>
      <c r="AO21" s="191"/>
      <c r="AP21" s="210"/>
      <c r="AQ21" s="210"/>
      <c r="AR21" s="150"/>
      <c r="AS21" s="190"/>
      <c r="AT21" s="209"/>
      <c r="AU21" s="149"/>
      <c r="AV21" s="192"/>
      <c r="AW21" s="190"/>
      <c r="AX21" s="209"/>
      <c r="AY21" s="149"/>
      <c r="AZ21" s="192"/>
      <c r="BA21" s="190"/>
      <c r="BB21" s="209"/>
      <c r="BC21" s="149"/>
      <c r="BD21" s="192"/>
      <c r="BE21" s="190"/>
      <c r="BF21" s="209"/>
      <c r="BG21" s="149"/>
      <c r="BJ21" s="136">
        <f t="shared" si="10"/>
        <v>0</v>
      </c>
      <c r="BK21" s="198" t="b">
        <v>0</v>
      </c>
      <c r="BL21" s="196" t="b">
        <v>0</v>
      </c>
      <c r="BM21" s="146" t="e">
        <f t="shared" si="0"/>
        <v>#VALUE!</v>
      </c>
      <c r="BN21" s="146" t="b">
        <f t="shared" si="1"/>
        <v>0</v>
      </c>
      <c r="BO21" s="146" t="e">
        <f t="shared" si="2"/>
        <v>#VALUE!</v>
      </c>
      <c r="BP21" s="146" t="e">
        <f t="shared" si="3"/>
        <v>#VALUE!</v>
      </c>
      <c r="BQ21" s="146" t="e">
        <f t="shared" si="4"/>
        <v>#VALUE!</v>
      </c>
      <c r="BR21" s="146" t="b">
        <f t="shared" si="5"/>
        <v>0</v>
      </c>
      <c r="BS21" s="146">
        <f t="shared" si="6"/>
        <v>6</v>
      </c>
      <c r="BT21" s="146" t="str">
        <f t="shared" si="7"/>
        <v>No</v>
      </c>
      <c r="BU21" s="146">
        <f t="shared" si="8"/>
        <v>6</v>
      </c>
      <c r="BV21" s="146" t="str">
        <f t="shared" si="9"/>
        <v>No</v>
      </c>
    </row>
    <row r="22" spans="1:74" ht="20.100000000000001" customHeight="1" x14ac:dyDescent="0.25">
      <c r="A22" s="149"/>
      <c r="B22" s="148"/>
      <c r="C22" s="149"/>
      <c r="D22" s="150"/>
      <c r="E22" s="190"/>
      <c r="F22" s="191"/>
      <c r="G22" s="192"/>
      <c r="H22" s="193"/>
      <c r="I22" s="149"/>
      <c r="J22" s="150"/>
      <c r="K22" s="193"/>
      <c r="L22" s="149"/>
      <c r="M22" s="191"/>
      <c r="N22" s="191"/>
      <c r="O22" s="246"/>
      <c r="P22" s="180"/>
      <c r="Q22" s="246"/>
      <c r="R22" s="180"/>
      <c r="S22" s="150"/>
      <c r="T22" s="193"/>
      <c r="U22" s="150"/>
      <c r="V22" s="193"/>
      <c r="W22" s="194"/>
      <c r="X22" s="153"/>
      <c r="Y22" s="153"/>
      <c r="Z22" s="195"/>
      <c r="AA22" s="199"/>
      <c r="AB22" s="154"/>
      <c r="AC22" s="191"/>
      <c r="AD22" s="150"/>
      <c r="AE22" s="193"/>
      <c r="AF22" s="149"/>
      <c r="AG22" s="150"/>
      <c r="AH22" s="193"/>
      <c r="AI22" s="150"/>
      <c r="AJ22" s="193"/>
      <c r="AK22" s="209"/>
      <c r="AL22" s="210"/>
      <c r="AM22" s="191"/>
      <c r="AN22" s="149"/>
      <c r="AO22" s="191"/>
      <c r="AP22" s="210"/>
      <c r="AQ22" s="210"/>
      <c r="AR22" s="150"/>
      <c r="AS22" s="190"/>
      <c r="AT22" s="209"/>
      <c r="AU22" s="149"/>
      <c r="AV22" s="192"/>
      <c r="AW22" s="190"/>
      <c r="AX22" s="209"/>
      <c r="AY22" s="149"/>
      <c r="AZ22" s="192"/>
      <c r="BA22" s="190"/>
      <c r="BB22" s="209"/>
      <c r="BC22" s="149"/>
      <c r="BD22" s="192"/>
      <c r="BE22" s="190"/>
      <c r="BF22" s="209"/>
      <c r="BG22" s="149"/>
      <c r="BJ22" s="136">
        <f t="shared" si="10"/>
        <v>0</v>
      </c>
      <c r="BK22" s="198" t="b">
        <v>0</v>
      </c>
      <c r="BL22" s="196" t="b">
        <v>0</v>
      </c>
      <c r="BM22" s="146" t="e">
        <f t="shared" si="0"/>
        <v>#VALUE!</v>
      </c>
      <c r="BN22" s="146" t="b">
        <f t="shared" si="1"/>
        <v>0</v>
      </c>
      <c r="BO22" s="146" t="e">
        <f t="shared" si="2"/>
        <v>#VALUE!</v>
      </c>
      <c r="BP22" s="146" t="e">
        <f t="shared" si="3"/>
        <v>#VALUE!</v>
      </c>
      <c r="BQ22" s="146" t="e">
        <f t="shared" si="4"/>
        <v>#VALUE!</v>
      </c>
      <c r="BR22" s="146" t="b">
        <f t="shared" si="5"/>
        <v>0</v>
      </c>
      <c r="BS22" s="146">
        <f t="shared" si="6"/>
        <v>6</v>
      </c>
      <c r="BT22" s="146" t="str">
        <f t="shared" si="7"/>
        <v>No</v>
      </c>
      <c r="BU22" s="146">
        <f t="shared" si="8"/>
        <v>6</v>
      </c>
      <c r="BV22" s="146" t="str">
        <f t="shared" si="9"/>
        <v>No</v>
      </c>
    </row>
    <row r="23" spans="1:74" ht="20.100000000000001" customHeight="1" x14ac:dyDescent="0.25">
      <c r="A23" s="149"/>
      <c r="B23" s="148"/>
      <c r="C23" s="149"/>
      <c r="D23" s="150"/>
      <c r="E23" s="190"/>
      <c r="F23" s="191"/>
      <c r="G23" s="192"/>
      <c r="H23" s="193"/>
      <c r="I23" s="149"/>
      <c r="J23" s="150"/>
      <c r="K23" s="193"/>
      <c r="L23" s="149"/>
      <c r="M23" s="191"/>
      <c r="N23" s="191"/>
      <c r="O23" s="246"/>
      <c r="P23" s="180"/>
      <c r="Q23" s="246"/>
      <c r="R23" s="180"/>
      <c r="S23" s="150"/>
      <c r="T23" s="193"/>
      <c r="U23" s="150"/>
      <c r="V23" s="193"/>
      <c r="W23" s="194"/>
      <c r="X23" s="153"/>
      <c r="Y23" s="153"/>
      <c r="Z23" s="195"/>
      <c r="AA23" s="199"/>
      <c r="AB23" s="154"/>
      <c r="AC23" s="191"/>
      <c r="AD23" s="150"/>
      <c r="AE23" s="193"/>
      <c r="AF23" s="149"/>
      <c r="AG23" s="150"/>
      <c r="AH23" s="193"/>
      <c r="AI23" s="150"/>
      <c r="AJ23" s="193"/>
      <c r="AK23" s="209"/>
      <c r="AL23" s="210"/>
      <c r="AM23" s="191"/>
      <c r="AN23" s="149"/>
      <c r="AO23" s="191"/>
      <c r="AP23" s="210"/>
      <c r="AQ23" s="210"/>
      <c r="AR23" s="150"/>
      <c r="AS23" s="190"/>
      <c r="AT23" s="209"/>
      <c r="AU23" s="149"/>
      <c r="AV23" s="192"/>
      <c r="AW23" s="190"/>
      <c r="AX23" s="209"/>
      <c r="AY23" s="149"/>
      <c r="AZ23" s="192"/>
      <c r="BA23" s="190"/>
      <c r="BB23" s="209"/>
      <c r="BC23" s="149"/>
      <c r="BD23" s="192"/>
      <c r="BE23" s="190"/>
      <c r="BF23" s="209"/>
      <c r="BG23" s="149"/>
      <c r="BJ23" s="136">
        <f t="shared" si="10"/>
        <v>0</v>
      </c>
      <c r="BK23" s="198" t="b">
        <v>0</v>
      </c>
      <c r="BL23" s="196" t="b">
        <v>0</v>
      </c>
      <c r="BM23" s="146" t="e">
        <f t="shared" si="0"/>
        <v>#VALUE!</v>
      </c>
      <c r="BN23" s="146" t="b">
        <f t="shared" si="1"/>
        <v>0</v>
      </c>
      <c r="BO23" s="146" t="e">
        <f t="shared" si="2"/>
        <v>#VALUE!</v>
      </c>
      <c r="BP23" s="146" t="e">
        <f t="shared" si="3"/>
        <v>#VALUE!</v>
      </c>
      <c r="BQ23" s="146" t="e">
        <f t="shared" si="4"/>
        <v>#VALUE!</v>
      </c>
      <c r="BR23" s="146" t="b">
        <f t="shared" si="5"/>
        <v>0</v>
      </c>
      <c r="BS23" s="146">
        <f t="shared" si="6"/>
        <v>6</v>
      </c>
      <c r="BT23" s="146" t="str">
        <f t="shared" si="7"/>
        <v>No</v>
      </c>
      <c r="BU23" s="146">
        <f t="shared" si="8"/>
        <v>6</v>
      </c>
      <c r="BV23" s="146" t="str">
        <f t="shared" si="9"/>
        <v>No</v>
      </c>
    </row>
    <row r="24" spans="1:74" ht="20.100000000000001" customHeight="1" x14ac:dyDescent="0.25">
      <c r="A24" s="149"/>
      <c r="B24" s="148"/>
      <c r="C24" s="149"/>
      <c r="D24" s="150"/>
      <c r="E24" s="190"/>
      <c r="F24" s="191"/>
      <c r="G24" s="192"/>
      <c r="H24" s="193"/>
      <c r="I24" s="149"/>
      <c r="J24" s="150"/>
      <c r="K24" s="193"/>
      <c r="L24" s="149"/>
      <c r="M24" s="191"/>
      <c r="N24" s="191"/>
      <c r="O24" s="246"/>
      <c r="P24" s="180"/>
      <c r="Q24" s="246"/>
      <c r="R24" s="180"/>
      <c r="S24" s="150"/>
      <c r="T24" s="193"/>
      <c r="U24" s="150"/>
      <c r="V24" s="193"/>
      <c r="W24" s="194"/>
      <c r="X24" s="153"/>
      <c r="Y24" s="153"/>
      <c r="Z24" s="195"/>
      <c r="AA24" s="199"/>
      <c r="AB24" s="154"/>
      <c r="AC24" s="191"/>
      <c r="AD24" s="150"/>
      <c r="AE24" s="193"/>
      <c r="AF24" s="149"/>
      <c r="AG24" s="150"/>
      <c r="AH24" s="193"/>
      <c r="AI24" s="150"/>
      <c r="AJ24" s="193"/>
      <c r="AK24" s="209"/>
      <c r="AL24" s="210"/>
      <c r="AM24" s="191"/>
      <c r="AN24" s="149"/>
      <c r="AO24" s="191"/>
      <c r="AP24" s="210"/>
      <c r="AQ24" s="210"/>
      <c r="AR24" s="150"/>
      <c r="AS24" s="190"/>
      <c r="AT24" s="209"/>
      <c r="AU24" s="149"/>
      <c r="AV24" s="192"/>
      <c r="AW24" s="190"/>
      <c r="AX24" s="209"/>
      <c r="AY24" s="149"/>
      <c r="AZ24" s="192"/>
      <c r="BA24" s="190"/>
      <c r="BB24" s="209"/>
      <c r="BC24" s="149"/>
      <c r="BD24" s="192"/>
      <c r="BE24" s="190"/>
      <c r="BF24" s="209"/>
      <c r="BG24" s="149"/>
      <c r="BJ24" s="136">
        <f t="shared" si="10"/>
        <v>0</v>
      </c>
      <c r="BK24" s="198" t="b">
        <v>0</v>
      </c>
      <c r="BL24" s="196" t="b">
        <v>0</v>
      </c>
      <c r="BM24" s="146" t="e">
        <f t="shared" si="0"/>
        <v>#VALUE!</v>
      </c>
      <c r="BN24" s="146" t="b">
        <f t="shared" si="1"/>
        <v>0</v>
      </c>
      <c r="BO24" s="146" t="e">
        <f t="shared" si="2"/>
        <v>#VALUE!</v>
      </c>
      <c r="BP24" s="146" t="e">
        <f t="shared" si="3"/>
        <v>#VALUE!</v>
      </c>
      <c r="BQ24" s="146" t="e">
        <f t="shared" si="4"/>
        <v>#VALUE!</v>
      </c>
      <c r="BR24" s="146" t="b">
        <f t="shared" si="5"/>
        <v>0</v>
      </c>
      <c r="BS24" s="146">
        <f t="shared" si="6"/>
        <v>6</v>
      </c>
      <c r="BT24" s="146" t="str">
        <f t="shared" si="7"/>
        <v>No</v>
      </c>
      <c r="BU24" s="146">
        <f t="shared" si="8"/>
        <v>6</v>
      </c>
      <c r="BV24" s="146" t="str">
        <f t="shared" si="9"/>
        <v>No</v>
      </c>
    </row>
    <row r="25" spans="1:74" ht="20.100000000000001" customHeight="1" x14ac:dyDescent="0.25">
      <c r="A25" s="149"/>
      <c r="B25" s="148"/>
      <c r="C25" s="149"/>
      <c r="D25" s="150"/>
      <c r="E25" s="190"/>
      <c r="F25" s="191"/>
      <c r="G25" s="192"/>
      <c r="H25" s="193"/>
      <c r="I25" s="149"/>
      <c r="J25" s="150"/>
      <c r="K25" s="193"/>
      <c r="L25" s="149"/>
      <c r="M25" s="191"/>
      <c r="N25" s="191"/>
      <c r="O25" s="246"/>
      <c r="P25" s="180"/>
      <c r="Q25" s="246"/>
      <c r="R25" s="180"/>
      <c r="S25" s="150"/>
      <c r="T25" s="193"/>
      <c r="U25" s="150"/>
      <c r="V25" s="193"/>
      <c r="W25" s="194"/>
      <c r="X25" s="153"/>
      <c r="Y25" s="153"/>
      <c r="Z25" s="195"/>
      <c r="AA25" s="199"/>
      <c r="AB25" s="154"/>
      <c r="AC25" s="191"/>
      <c r="AD25" s="150"/>
      <c r="AE25" s="193"/>
      <c r="AF25" s="149"/>
      <c r="AG25" s="150"/>
      <c r="AH25" s="193"/>
      <c r="AI25" s="150"/>
      <c r="AJ25" s="193"/>
      <c r="AK25" s="209"/>
      <c r="AL25" s="210"/>
      <c r="AM25" s="191"/>
      <c r="AN25" s="149"/>
      <c r="AO25" s="191"/>
      <c r="AP25" s="210"/>
      <c r="AQ25" s="210"/>
      <c r="AR25" s="150"/>
      <c r="AS25" s="190"/>
      <c r="AT25" s="209"/>
      <c r="AU25" s="149"/>
      <c r="AV25" s="192"/>
      <c r="AW25" s="190"/>
      <c r="AX25" s="209"/>
      <c r="AY25" s="149"/>
      <c r="AZ25" s="192"/>
      <c r="BA25" s="190"/>
      <c r="BB25" s="209"/>
      <c r="BC25" s="149"/>
      <c r="BD25" s="192"/>
      <c r="BE25" s="190"/>
      <c r="BF25" s="209"/>
      <c r="BG25" s="149"/>
      <c r="BJ25" s="136">
        <f t="shared" si="10"/>
        <v>0</v>
      </c>
      <c r="BK25" s="198" t="b">
        <v>0</v>
      </c>
      <c r="BL25" s="196" t="b">
        <v>0</v>
      </c>
      <c r="BM25" s="146" t="e">
        <f t="shared" si="0"/>
        <v>#VALUE!</v>
      </c>
      <c r="BN25" s="146" t="b">
        <f t="shared" si="1"/>
        <v>0</v>
      </c>
      <c r="BO25" s="146" t="e">
        <f t="shared" si="2"/>
        <v>#VALUE!</v>
      </c>
      <c r="BP25" s="146" t="e">
        <f t="shared" si="3"/>
        <v>#VALUE!</v>
      </c>
      <c r="BQ25" s="146" t="e">
        <f t="shared" si="4"/>
        <v>#VALUE!</v>
      </c>
      <c r="BR25" s="146" t="b">
        <f t="shared" si="5"/>
        <v>0</v>
      </c>
      <c r="BS25" s="146">
        <f t="shared" si="6"/>
        <v>6</v>
      </c>
      <c r="BT25" s="146" t="str">
        <f t="shared" si="7"/>
        <v>No</v>
      </c>
      <c r="BU25" s="146">
        <f t="shared" si="8"/>
        <v>6</v>
      </c>
      <c r="BV25" s="146" t="str">
        <f t="shared" si="9"/>
        <v>No</v>
      </c>
    </row>
    <row r="26" spans="1:74" ht="20.100000000000001" customHeight="1" x14ac:dyDescent="0.25">
      <c r="A26" s="149"/>
      <c r="B26" s="148"/>
      <c r="C26" s="149"/>
      <c r="D26" s="150"/>
      <c r="E26" s="190"/>
      <c r="F26" s="191"/>
      <c r="G26" s="192"/>
      <c r="H26" s="193"/>
      <c r="I26" s="149"/>
      <c r="J26" s="150"/>
      <c r="K26" s="193"/>
      <c r="L26" s="149"/>
      <c r="M26" s="191"/>
      <c r="N26" s="191"/>
      <c r="O26" s="246"/>
      <c r="P26" s="180"/>
      <c r="Q26" s="246"/>
      <c r="R26" s="180"/>
      <c r="S26" s="150"/>
      <c r="T26" s="193"/>
      <c r="U26" s="150"/>
      <c r="V26" s="193"/>
      <c r="W26" s="194"/>
      <c r="X26" s="153"/>
      <c r="Y26" s="153"/>
      <c r="Z26" s="195"/>
      <c r="AA26" s="199"/>
      <c r="AB26" s="154"/>
      <c r="AC26" s="191"/>
      <c r="AD26" s="150"/>
      <c r="AE26" s="193"/>
      <c r="AF26" s="149"/>
      <c r="AG26" s="150"/>
      <c r="AH26" s="193"/>
      <c r="AI26" s="150"/>
      <c r="AJ26" s="193"/>
      <c r="AK26" s="209"/>
      <c r="AL26" s="210"/>
      <c r="AM26" s="191"/>
      <c r="AN26" s="149"/>
      <c r="AO26" s="191"/>
      <c r="AP26" s="210"/>
      <c r="AQ26" s="210"/>
      <c r="AR26" s="150"/>
      <c r="AS26" s="190"/>
      <c r="AT26" s="209"/>
      <c r="AU26" s="149"/>
      <c r="AV26" s="192"/>
      <c r="AW26" s="190"/>
      <c r="AX26" s="209"/>
      <c r="AY26" s="149"/>
      <c r="AZ26" s="192"/>
      <c r="BA26" s="190"/>
      <c r="BB26" s="209"/>
      <c r="BC26" s="149"/>
      <c r="BD26" s="192"/>
      <c r="BE26" s="190"/>
      <c r="BF26" s="209"/>
      <c r="BG26" s="149"/>
      <c r="BJ26" s="136">
        <f t="shared" si="10"/>
        <v>0</v>
      </c>
      <c r="BK26" s="198" t="b">
        <v>0</v>
      </c>
      <c r="BL26" s="196" t="b">
        <v>0</v>
      </c>
      <c r="BM26" s="146" t="e">
        <f t="shared" si="0"/>
        <v>#VALUE!</v>
      </c>
      <c r="BN26" s="146" t="b">
        <f t="shared" si="1"/>
        <v>0</v>
      </c>
      <c r="BO26" s="146" t="e">
        <f t="shared" si="2"/>
        <v>#VALUE!</v>
      </c>
      <c r="BP26" s="146" t="e">
        <f t="shared" si="3"/>
        <v>#VALUE!</v>
      </c>
      <c r="BQ26" s="146" t="e">
        <f t="shared" si="4"/>
        <v>#VALUE!</v>
      </c>
      <c r="BR26" s="146" t="b">
        <f t="shared" si="5"/>
        <v>0</v>
      </c>
      <c r="BS26" s="146">
        <f t="shared" si="6"/>
        <v>6</v>
      </c>
      <c r="BT26" s="146" t="str">
        <f t="shared" si="7"/>
        <v>No</v>
      </c>
      <c r="BU26" s="146">
        <f t="shared" si="8"/>
        <v>6</v>
      </c>
      <c r="BV26" s="146" t="str">
        <f t="shared" si="9"/>
        <v>No</v>
      </c>
    </row>
    <row r="27" spans="1:74" ht="20.100000000000001" customHeight="1" x14ac:dyDescent="0.25">
      <c r="A27" s="149"/>
      <c r="B27" s="148"/>
      <c r="C27" s="149"/>
      <c r="D27" s="150"/>
      <c r="E27" s="190"/>
      <c r="F27" s="191"/>
      <c r="G27" s="192"/>
      <c r="H27" s="193"/>
      <c r="I27" s="149"/>
      <c r="J27" s="150"/>
      <c r="K27" s="193"/>
      <c r="L27" s="149"/>
      <c r="M27" s="191"/>
      <c r="N27" s="191"/>
      <c r="O27" s="246"/>
      <c r="P27" s="180"/>
      <c r="Q27" s="246"/>
      <c r="R27" s="180"/>
      <c r="S27" s="150"/>
      <c r="T27" s="193"/>
      <c r="U27" s="150"/>
      <c r="V27" s="193"/>
      <c r="W27" s="194"/>
      <c r="X27" s="153"/>
      <c r="Y27" s="153"/>
      <c r="Z27" s="195"/>
      <c r="AA27" s="199"/>
      <c r="AB27" s="154"/>
      <c r="AC27" s="191"/>
      <c r="AD27" s="150"/>
      <c r="AE27" s="193"/>
      <c r="AF27" s="149"/>
      <c r="AG27" s="150"/>
      <c r="AH27" s="193"/>
      <c r="AI27" s="150"/>
      <c r="AJ27" s="193"/>
      <c r="AK27" s="209"/>
      <c r="AL27" s="210"/>
      <c r="AM27" s="191"/>
      <c r="AN27" s="149"/>
      <c r="AO27" s="191"/>
      <c r="AP27" s="210"/>
      <c r="AQ27" s="210"/>
      <c r="AR27" s="150"/>
      <c r="AS27" s="190"/>
      <c r="AT27" s="209"/>
      <c r="AU27" s="149"/>
      <c r="AV27" s="192"/>
      <c r="AW27" s="190"/>
      <c r="AX27" s="209"/>
      <c r="AY27" s="149"/>
      <c r="AZ27" s="192"/>
      <c r="BA27" s="190"/>
      <c r="BB27" s="209"/>
      <c r="BC27" s="149"/>
      <c r="BD27" s="192"/>
      <c r="BE27" s="190"/>
      <c r="BF27" s="209"/>
      <c r="BG27" s="149"/>
      <c r="BJ27" s="136">
        <f t="shared" si="10"/>
        <v>0</v>
      </c>
      <c r="BK27" s="198" t="b">
        <v>0</v>
      </c>
      <c r="BL27" s="196" t="b">
        <v>0</v>
      </c>
      <c r="BM27" s="146" t="e">
        <f t="shared" si="0"/>
        <v>#VALUE!</v>
      </c>
      <c r="BN27" s="146" t="b">
        <f t="shared" si="1"/>
        <v>0</v>
      </c>
      <c r="BO27" s="146" t="e">
        <f t="shared" si="2"/>
        <v>#VALUE!</v>
      </c>
      <c r="BP27" s="146" t="e">
        <f t="shared" si="3"/>
        <v>#VALUE!</v>
      </c>
      <c r="BQ27" s="146" t="e">
        <f t="shared" si="4"/>
        <v>#VALUE!</v>
      </c>
      <c r="BR27" s="146" t="b">
        <f t="shared" si="5"/>
        <v>0</v>
      </c>
      <c r="BS27" s="146">
        <f t="shared" si="6"/>
        <v>6</v>
      </c>
      <c r="BT27" s="146" t="str">
        <f t="shared" si="7"/>
        <v>No</v>
      </c>
      <c r="BU27" s="146">
        <f t="shared" si="8"/>
        <v>6</v>
      </c>
      <c r="BV27" s="146" t="str">
        <f t="shared" si="9"/>
        <v>No</v>
      </c>
    </row>
    <row r="28" spans="1:74" ht="20.100000000000001" customHeight="1" x14ac:dyDescent="0.25">
      <c r="A28" s="149"/>
      <c r="B28" s="148"/>
      <c r="C28" s="149"/>
      <c r="D28" s="150"/>
      <c r="E28" s="190"/>
      <c r="F28" s="191"/>
      <c r="G28" s="192"/>
      <c r="H28" s="193"/>
      <c r="I28" s="149"/>
      <c r="J28" s="150"/>
      <c r="K28" s="193"/>
      <c r="L28" s="149"/>
      <c r="M28" s="191"/>
      <c r="N28" s="191"/>
      <c r="O28" s="246"/>
      <c r="P28" s="180"/>
      <c r="Q28" s="246"/>
      <c r="R28" s="180"/>
      <c r="S28" s="150"/>
      <c r="T28" s="193"/>
      <c r="U28" s="150"/>
      <c r="V28" s="193"/>
      <c r="W28" s="194"/>
      <c r="X28" s="153"/>
      <c r="Y28" s="153"/>
      <c r="Z28" s="195"/>
      <c r="AA28" s="199"/>
      <c r="AB28" s="154"/>
      <c r="AC28" s="191"/>
      <c r="AD28" s="150"/>
      <c r="AE28" s="193"/>
      <c r="AF28" s="149"/>
      <c r="AG28" s="150"/>
      <c r="AH28" s="193"/>
      <c r="AI28" s="150"/>
      <c r="AJ28" s="193"/>
      <c r="AK28" s="209"/>
      <c r="AL28" s="210"/>
      <c r="AM28" s="191"/>
      <c r="AN28" s="149"/>
      <c r="AO28" s="191"/>
      <c r="AP28" s="210"/>
      <c r="AQ28" s="210"/>
      <c r="AR28" s="150"/>
      <c r="AS28" s="190"/>
      <c r="AT28" s="209"/>
      <c r="AU28" s="149"/>
      <c r="AV28" s="192"/>
      <c r="AW28" s="190"/>
      <c r="AX28" s="209"/>
      <c r="AY28" s="149"/>
      <c r="AZ28" s="192"/>
      <c r="BA28" s="190"/>
      <c r="BB28" s="209"/>
      <c r="BC28" s="149"/>
      <c r="BD28" s="192"/>
      <c r="BE28" s="190"/>
      <c r="BF28" s="209"/>
      <c r="BG28" s="149"/>
      <c r="BJ28" s="136">
        <f t="shared" si="10"/>
        <v>0</v>
      </c>
      <c r="BK28" s="198" t="b">
        <v>0</v>
      </c>
      <c r="BL28" s="196" t="b">
        <v>0</v>
      </c>
      <c r="BM28" s="146" t="e">
        <f t="shared" si="0"/>
        <v>#VALUE!</v>
      </c>
      <c r="BN28" s="146" t="b">
        <f t="shared" si="1"/>
        <v>0</v>
      </c>
      <c r="BO28" s="146" t="e">
        <f t="shared" si="2"/>
        <v>#VALUE!</v>
      </c>
      <c r="BP28" s="146" t="e">
        <f t="shared" si="3"/>
        <v>#VALUE!</v>
      </c>
      <c r="BQ28" s="146" t="e">
        <f t="shared" si="4"/>
        <v>#VALUE!</v>
      </c>
      <c r="BR28" s="146" t="b">
        <f>IF(OR(ISERROR(BM28),ISERROR(BN28),ISERROR(BO28),ISERROR(BP28),ISERROR(BQ28)),FALSE,TRUE)</f>
        <v>0</v>
      </c>
      <c r="BS28" s="146">
        <f t="shared" si="6"/>
        <v>6</v>
      </c>
      <c r="BT28" s="146" t="str">
        <f t="shared" si="7"/>
        <v>No</v>
      </c>
      <c r="BU28" s="146">
        <f t="shared" si="8"/>
        <v>6</v>
      </c>
      <c r="BV28" s="146" t="str">
        <f t="shared" si="9"/>
        <v>No</v>
      </c>
    </row>
    <row r="29" spans="1:74" ht="20.100000000000001" customHeight="1" x14ac:dyDescent="0.25">
      <c r="A29" s="149"/>
      <c r="B29" s="148"/>
      <c r="C29" s="149"/>
      <c r="D29" s="150"/>
      <c r="E29" s="190"/>
      <c r="F29" s="191"/>
      <c r="G29" s="192"/>
      <c r="H29" s="193"/>
      <c r="I29" s="149"/>
      <c r="J29" s="150"/>
      <c r="K29" s="193"/>
      <c r="L29" s="149"/>
      <c r="M29" s="191"/>
      <c r="N29" s="191"/>
      <c r="O29" s="246"/>
      <c r="P29" s="180"/>
      <c r="Q29" s="246"/>
      <c r="R29" s="180"/>
      <c r="S29" s="150"/>
      <c r="T29" s="193"/>
      <c r="U29" s="150"/>
      <c r="V29" s="193"/>
      <c r="W29" s="194"/>
      <c r="X29" s="153"/>
      <c r="Y29" s="153"/>
      <c r="Z29" s="195"/>
      <c r="AA29" s="199"/>
      <c r="AB29" s="154"/>
      <c r="AC29" s="191"/>
      <c r="AD29" s="150"/>
      <c r="AE29" s="193"/>
      <c r="AF29" s="149"/>
      <c r="AG29" s="150"/>
      <c r="AH29" s="193"/>
      <c r="AI29" s="150"/>
      <c r="AJ29" s="193"/>
      <c r="AK29" s="209"/>
      <c r="AL29" s="210"/>
      <c r="AM29" s="191"/>
      <c r="AN29" s="149"/>
      <c r="AO29" s="191"/>
      <c r="AP29" s="210"/>
      <c r="AQ29" s="210"/>
      <c r="AR29" s="150"/>
      <c r="AS29" s="190"/>
      <c r="AT29" s="209"/>
      <c r="AU29" s="149"/>
      <c r="AV29" s="192"/>
      <c r="AW29" s="190"/>
      <c r="AX29" s="209"/>
      <c r="AY29" s="149"/>
      <c r="AZ29" s="192"/>
      <c r="BA29" s="190"/>
      <c r="BB29" s="209"/>
      <c r="BC29" s="149"/>
      <c r="BD29" s="192"/>
      <c r="BE29" s="190"/>
      <c r="BF29" s="209"/>
      <c r="BG29" s="149"/>
      <c r="BJ29" s="136">
        <f t="shared" si="10"/>
        <v>0</v>
      </c>
      <c r="BK29" s="198" t="b">
        <v>0</v>
      </c>
      <c r="BL29" s="196" t="b">
        <v>0</v>
      </c>
      <c r="BM29" s="146" t="e">
        <f t="shared" si="0"/>
        <v>#VALUE!</v>
      </c>
      <c r="BN29" s="146" t="b">
        <f t="shared" si="1"/>
        <v>0</v>
      </c>
      <c r="BO29" s="146" t="e">
        <f t="shared" si="2"/>
        <v>#VALUE!</v>
      </c>
      <c r="BP29" s="146" t="e">
        <f t="shared" si="3"/>
        <v>#VALUE!</v>
      </c>
      <c r="BQ29" s="146" t="e">
        <f t="shared" si="4"/>
        <v>#VALUE!</v>
      </c>
      <c r="BR29" s="146" t="b">
        <f t="shared" ref="BR29:BR45" si="11">IF(OR(ISERROR(BM29),ISERROR(BN29),ISERROR(BO29),ISERROR(BP29),ISERROR(BQ29)),FALSE,TRUE)</f>
        <v>0</v>
      </c>
      <c r="BS29" s="146">
        <f t="shared" si="6"/>
        <v>6</v>
      </c>
      <c r="BT29" s="146" t="str">
        <f t="shared" si="7"/>
        <v>No</v>
      </c>
      <c r="BU29" s="146">
        <f t="shared" si="8"/>
        <v>6</v>
      </c>
      <c r="BV29" s="146" t="str">
        <f t="shared" si="9"/>
        <v>No</v>
      </c>
    </row>
    <row r="30" spans="1:74" s="84" customFormat="1" ht="20.100000000000001" customHeight="1" x14ac:dyDescent="0.25">
      <c r="A30" s="149"/>
      <c r="B30" s="148"/>
      <c r="C30" s="149"/>
      <c r="D30" s="150"/>
      <c r="E30" s="190"/>
      <c r="F30" s="191"/>
      <c r="G30" s="192"/>
      <c r="H30" s="193"/>
      <c r="I30" s="149"/>
      <c r="J30" s="150"/>
      <c r="K30" s="193"/>
      <c r="L30" s="149"/>
      <c r="M30" s="191"/>
      <c r="N30" s="191"/>
      <c r="O30" s="246"/>
      <c r="P30" s="180"/>
      <c r="Q30" s="246"/>
      <c r="R30" s="180"/>
      <c r="S30" s="150"/>
      <c r="T30" s="193"/>
      <c r="U30" s="150"/>
      <c r="V30" s="193"/>
      <c r="W30" s="194"/>
      <c r="X30" s="153"/>
      <c r="Y30" s="153"/>
      <c r="Z30" s="195"/>
      <c r="AA30" s="199"/>
      <c r="AB30" s="154"/>
      <c r="AC30" s="191"/>
      <c r="AD30" s="150"/>
      <c r="AE30" s="193"/>
      <c r="AF30" s="149"/>
      <c r="AG30" s="150"/>
      <c r="AH30" s="193"/>
      <c r="AI30" s="150"/>
      <c r="AJ30" s="193"/>
      <c r="AK30" s="209"/>
      <c r="AL30" s="210"/>
      <c r="AM30" s="191"/>
      <c r="AN30" s="149"/>
      <c r="AO30" s="191"/>
      <c r="AP30" s="210"/>
      <c r="AQ30" s="210"/>
      <c r="AR30" s="150"/>
      <c r="AS30" s="190"/>
      <c r="AT30" s="209"/>
      <c r="AU30" s="149"/>
      <c r="AV30" s="192"/>
      <c r="AW30" s="190"/>
      <c r="AX30" s="209"/>
      <c r="AY30" s="149"/>
      <c r="AZ30" s="192"/>
      <c r="BA30" s="190"/>
      <c r="BB30" s="209"/>
      <c r="BC30" s="149"/>
      <c r="BD30" s="192"/>
      <c r="BE30" s="190"/>
      <c r="BF30" s="209"/>
      <c r="BG30" s="149"/>
      <c r="BJ30" s="136">
        <f t="shared" si="10"/>
        <v>0</v>
      </c>
      <c r="BK30" s="198" t="b">
        <v>0</v>
      </c>
      <c r="BL30" s="196" t="b">
        <v>0</v>
      </c>
      <c r="BM30" s="146" t="e">
        <f t="shared" si="0"/>
        <v>#VALUE!</v>
      </c>
      <c r="BN30" s="146" t="b">
        <f t="shared" si="1"/>
        <v>0</v>
      </c>
      <c r="BO30" s="146" t="e">
        <f t="shared" si="2"/>
        <v>#VALUE!</v>
      </c>
      <c r="BP30" s="146" t="e">
        <f t="shared" si="3"/>
        <v>#VALUE!</v>
      </c>
      <c r="BQ30" s="146" t="e">
        <f t="shared" si="4"/>
        <v>#VALUE!</v>
      </c>
      <c r="BR30" s="146" t="b">
        <f t="shared" si="11"/>
        <v>0</v>
      </c>
      <c r="BS30" s="146">
        <f t="shared" si="6"/>
        <v>6</v>
      </c>
      <c r="BT30" s="146" t="str">
        <f t="shared" si="7"/>
        <v>No</v>
      </c>
      <c r="BU30" s="146">
        <f t="shared" si="8"/>
        <v>6</v>
      </c>
      <c r="BV30" s="146" t="str">
        <f t="shared" si="9"/>
        <v>No</v>
      </c>
    </row>
    <row r="31" spans="1:74" s="84" customFormat="1" ht="20.100000000000001" customHeight="1" x14ac:dyDescent="0.25">
      <c r="A31" s="149"/>
      <c r="B31" s="148"/>
      <c r="C31" s="149"/>
      <c r="D31" s="150"/>
      <c r="E31" s="190"/>
      <c r="F31" s="191"/>
      <c r="G31" s="192"/>
      <c r="H31" s="193"/>
      <c r="I31" s="149"/>
      <c r="J31" s="150"/>
      <c r="K31" s="193"/>
      <c r="L31" s="149"/>
      <c r="M31" s="191"/>
      <c r="N31" s="191"/>
      <c r="O31" s="246"/>
      <c r="P31" s="180"/>
      <c r="Q31" s="246"/>
      <c r="R31" s="180"/>
      <c r="S31" s="150"/>
      <c r="T31" s="193"/>
      <c r="U31" s="150"/>
      <c r="V31" s="193"/>
      <c r="W31" s="194"/>
      <c r="X31" s="153"/>
      <c r="Y31" s="153"/>
      <c r="Z31" s="195"/>
      <c r="AA31" s="199"/>
      <c r="AB31" s="154"/>
      <c r="AC31" s="191"/>
      <c r="AD31" s="150"/>
      <c r="AE31" s="193"/>
      <c r="AF31" s="149"/>
      <c r="AG31" s="150"/>
      <c r="AH31" s="193"/>
      <c r="AI31" s="150"/>
      <c r="AJ31" s="193"/>
      <c r="AK31" s="209"/>
      <c r="AL31" s="210"/>
      <c r="AM31" s="191"/>
      <c r="AN31" s="149"/>
      <c r="AO31" s="191"/>
      <c r="AP31" s="210"/>
      <c r="AQ31" s="210"/>
      <c r="AR31" s="150"/>
      <c r="AS31" s="190"/>
      <c r="AT31" s="209"/>
      <c r="AU31" s="149"/>
      <c r="AV31" s="192"/>
      <c r="AW31" s="190"/>
      <c r="AX31" s="209"/>
      <c r="AY31" s="149"/>
      <c r="AZ31" s="192"/>
      <c r="BA31" s="190"/>
      <c r="BB31" s="209"/>
      <c r="BC31" s="149"/>
      <c r="BD31" s="192"/>
      <c r="BE31" s="190"/>
      <c r="BF31" s="209"/>
      <c r="BG31" s="149"/>
      <c r="BJ31" s="136">
        <f t="shared" si="10"/>
        <v>0</v>
      </c>
      <c r="BK31" s="198" t="b">
        <v>0</v>
      </c>
      <c r="BL31" s="196" t="b">
        <v>0</v>
      </c>
      <c r="BM31" s="146" t="e">
        <f t="shared" si="0"/>
        <v>#VALUE!</v>
      </c>
      <c r="BN31" s="146" t="b">
        <f t="shared" si="1"/>
        <v>0</v>
      </c>
      <c r="BO31" s="146" t="e">
        <f t="shared" si="2"/>
        <v>#VALUE!</v>
      </c>
      <c r="BP31" s="146" t="e">
        <f t="shared" si="3"/>
        <v>#VALUE!</v>
      </c>
      <c r="BQ31" s="146" t="e">
        <f t="shared" si="4"/>
        <v>#VALUE!</v>
      </c>
      <c r="BR31" s="146" t="b">
        <f t="shared" si="11"/>
        <v>0</v>
      </c>
      <c r="BS31" s="146">
        <f t="shared" si="6"/>
        <v>6</v>
      </c>
      <c r="BT31" s="146" t="str">
        <f t="shared" si="7"/>
        <v>No</v>
      </c>
      <c r="BU31" s="146">
        <f t="shared" si="8"/>
        <v>6</v>
      </c>
      <c r="BV31" s="146" t="str">
        <f t="shared" si="9"/>
        <v>No</v>
      </c>
    </row>
    <row r="32" spans="1:74" ht="20.100000000000001" customHeight="1" x14ac:dyDescent="0.25">
      <c r="A32" s="149"/>
      <c r="B32" s="148"/>
      <c r="C32" s="149"/>
      <c r="D32" s="150"/>
      <c r="E32" s="190"/>
      <c r="F32" s="191"/>
      <c r="G32" s="192"/>
      <c r="H32" s="193"/>
      <c r="I32" s="149"/>
      <c r="J32" s="150"/>
      <c r="K32" s="193"/>
      <c r="L32" s="149"/>
      <c r="M32" s="191"/>
      <c r="N32" s="191"/>
      <c r="O32" s="246"/>
      <c r="P32" s="180"/>
      <c r="Q32" s="246"/>
      <c r="R32" s="180"/>
      <c r="S32" s="150"/>
      <c r="T32" s="193"/>
      <c r="U32" s="150"/>
      <c r="V32" s="193"/>
      <c r="W32" s="194"/>
      <c r="X32" s="153"/>
      <c r="Y32" s="153"/>
      <c r="Z32" s="195"/>
      <c r="AA32" s="199"/>
      <c r="AB32" s="154"/>
      <c r="AC32" s="191"/>
      <c r="AD32" s="150"/>
      <c r="AE32" s="193"/>
      <c r="AF32" s="149"/>
      <c r="AG32" s="150"/>
      <c r="AH32" s="193"/>
      <c r="AI32" s="150"/>
      <c r="AJ32" s="193"/>
      <c r="AK32" s="209"/>
      <c r="AL32" s="210"/>
      <c r="AM32" s="191"/>
      <c r="AN32" s="149"/>
      <c r="AO32" s="191"/>
      <c r="AP32" s="210"/>
      <c r="AQ32" s="210"/>
      <c r="AR32" s="150"/>
      <c r="AS32" s="190"/>
      <c r="AT32" s="209"/>
      <c r="AU32" s="149"/>
      <c r="AV32" s="192"/>
      <c r="AW32" s="190"/>
      <c r="AX32" s="209"/>
      <c r="AY32" s="149"/>
      <c r="AZ32" s="192"/>
      <c r="BA32" s="190"/>
      <c r="BB32" s="209"/>
      <c r="BC32" s="149"/>
      <c r="BD32" s="192"/>
      <c r="BE32" s="190"/>
      <c r="BF32" s="209"/>
      <c r="BG32" s="149"/>
      <c r="BJ32" s="136">
        <f t="shared" si="10"/>
        <v>0</v>
      </c>
      <c r="BK32" s="198" t="b">
        <v>0</v>
      </c>
      <c r="BL32" s="196" t="b">
        <v>0</v>
      </c>
      <c r="BM32" s="146" t="e">
        <f t="shared" si="0"/>
        <v>#VALUE!</v>
      </c>
      <c r="BN32" s="146" t="b">
        <f t="shared" si="1"/>
        <v>0</v>
      </c>
      <c r="BO32" s="146" t="e">
        <f t="shared" si="2"/>
        <v>#VALUE!</v>
      </c>
      <c r="BP32" s="146" t="e">
        <f t="shared" si="3"/>
        <v>#VALUE!</v>
      </c>
      <c r="BQ32" s="146" t="e">
        <f t="shared" si="4"/>
        <v>#VALUE!</v>
      </c>
      <c r="BR32" s="146" t="b">
        <f t="shared" si="11"/>
        <v>0</v>
      </c>
      <c r="BS32" s="146">
        <f t="shared" si="6"/>
        <v>6</v>
      </c>
      <c r="BT32" s="146" t="str">
        <f t="shared" si="7"/>
        <v>No</v>
      </c>
      <c r="BU32" s="146">
        <f t="shared" si="8"/>
        <v>6</v>
      </c>
      <c r="BV32" s="146" t="str">
        <f t="shared" si="9"/>
        <v>No</v>
      </c>
    </row>
    <row r="33" spans="1:74" ht="20.100000000000001" customHeight="1" x14ac:dyDescent="0.25">
      <c r="A33" s="149"/>
      <c r="B33" s="148"/>
      <c r="C33" s="149"/>
      <c r="D33" s="150"/>
      <c r="E33" s="190"/>
      <c r="F33" s="191"/>
      <c r="G33" s="192"/>
      <c r="H33" s="193"/>
      <c r="I33" s="149"/>
      <c r="J33" s="150"/>
      <c r="K33" s="193"/>
      <c r="L33" s="149"/>
      <c r="M33" s="191"/>
      <c r="N33" s="191"/>
      <c r="O33" s="246"/>
      <c r="P33" s="180"/>
      <c r="Q33" s="246"/>
      <c r="R33" s="180"/>
      <c r="S33" s="150"/>
      <c r="T33" s="193"/>
      <c r="U33" s="150"/>
      <c r="V33" s="193"/>
      <c r="W33" s="194"/>
      <c r="X33" s="153"/>
      <c r="Y33" s="153"/>
      <c r="Z33" s="195"/>
      <c r="AA33" s="199"/>
      <c r="AB33" s="154"/>
      <c r="AC33" s="191"/>
      <c r="AD33" s="150"/>
      <c r="AE33" s="193"/>
      <c r="AF33" s="149"/>
      <c r="AG33" s="150"/>
      <c r="AH33" s="193"/>
      <c r="AI33" s="150"/>
      <c r="AJ33" s="193"/>
      <c r="AK33" s="209"/>
      <c r="AL33" s="210"/>
      <c r="AM33" s="191"/>
      <c r="AN33" s="149"/>
      <c r="AO33" s="191"/>
      <c r="AP33" s="210"/>
      <c r="AQ33" s="210"/>
      <c r="AR33" s="150"/>
      <c r="AS33" s="190"/>
      <c r="AT33" s="209"/>
      <c r="AU33" s="149"/>
      <c r="AV33" s="192"/>
      <c r="AW33" s="190"/>
      <c r="AX33" s="209"/>
      <c r="AY33" s="149"/>
      <c r="AZ33" s="192"/>
      <c r="BA33" s="190"/>
      <c r="BB33" s="209"/>
      <c r="BC33" s="149"/>
      <c r="BD33" s="192"/>
      <c r="BE33" s="190"/>
      <c r="BF33" s="209"/>
      <c r="BG33" s="149"/>
      <c r="BJ33" s="136">
        <f t="shared" si="10"/>
        <v>0</v>
      </c>
      <c r="BK33" s="198" t="b">
        <v>0</v>
      </c>
      <c r="BL33" s="196" t="b">
        <v>0</v>
      </c>
      <c r="BM33" s="146" t="e">
        <f t="shared" si="0"/>
        <v>#VALUE!</v>
      </c>
      <c r="BN33" s="146" t="b">
        <f t="shared" si="1"/>
        <v>0</v>
      </c>
      <c r="BO33" s="146" t="e">
        <f t="shared" si="2"/>
        <v>#VALUE!</v>
      </c>
      <c r="BP33" s="146" t="e">
        <f t="shared" si="3"/>
        <v>#VALUE!</v>
      </c>
      <c r="BQ33" s="146" t="e">
        <f t="shared" si="4"/>
        <v>#VALUE!</v>
      </c>
      <c r="BR33" s="146" t="b">
        <f t="shared" si="11"/>
        <v>0</v>
      </c>
      <c r="BS33" s="146">
        <f t="shared" si="6"/>
        <v>6</v>
      </c>
      <c r="BT33" s="146" t="str">
        <f t="shared" si="7"/>
        <v>No</v>
      </c>
      <c r="BU33" s="146">
        <f t="shared" si="8"/>
        <v>6</v>
      </c>
      <c r="BV33" s="146" t="str">
        <f t="shared" si="9"/>
        <v>No</v>
      </c>
    </row>
    <row r="34" spans="1:74" ht="20.100000000000001" customHeight="1" x14ac:dyDescent="0.25">
      <c r="A34" s="149"/>
      <c r="B34" s="148"/>
      <c r="C34" s="149"/>
      <c r="D34" s="150"/>
      <c r="E34" s="190"/>
      <c r="F34" s="191"/>
      <c r="G34" s="192"/>
      <c r="H34" s="193"/>
      <c r="I34" s="149"/>
      <c r="J34" s="150"/>
      <c r="K34" s="193"/>
      <c r="L34" s="149"/>
      <c r="M34" s="191"/>
      <c r="N34" s="191"/>
      <c r="O34" s="246"/>
      <c r="P34" s="180"/>
      <c r="Q34" s="246"/>
      <c r="R34" s="180"/>
      <c r="S34" s="150"/>
      <c r="T34" s="193"/>
      <c r="U34" s="150"/>
      <c r="V34" s="193"/>
      <c r="W34" s="194"/>
      <c r="X34" s="153"/>
      <c r="Y34" s="153"/>
      <c r="Z34" s="195"/>
      <c r="AA34" s="199"/>
      <c r="AB34" s="154"/>
      <c r="AC34" s="191"/>
      <c r="AD34" s="150"/>
      <c r="AE34" s="193"/>
      <c r="AF34" s="149"/>
      <c r="AG34" s="150"/>
      <c r="AH34" s="193"/>
      <c r="AI34" s="150"/>
      <c r="AJ34" s="193"/>
      <c r="AK34" s="209"/>
      <c r="AL34" s="210"/>
      <c r="AM34" s="191"/>
      <c r="AN34" s="149"/>
      <c r="AO34" s="191"/>
      <c r="AP34" s="210"/>
      <c r="AQ34" s="210"/>
      <c r="AR34" s="150"/>
      <c r="AS34" s="190"/>
      <c r="AT34" s="209"/>
      <c r="AU34" s="149"/>
      <c r="AV34" s="192"/>
      <c r="AW34" s="190"/>
      <c r="AX34" s="209"/>
      <c r="AY34" s="149"/>
      <c r="AZ34" s="192"/>
      <c r="BA34" s="190"/>
      <c r="BB34" s="209"/>
      <c r="BC34" s="149"/>
      <c r="BD34" s="192"/>
      <c r="BE34" s="190"/>
      <c r="BF34" s="209"/>
      <c r="BG34" s="149"/>
      <c r="BJ34" s="136">
        <f t="shared" si="10"/>
        <v>0</v>
      </c>
      <c r="BK34" s="198" t="b">
        <v>0</v>
      </c>
      <c r="BL34" s="196" t="b">
        <v>0</v>
      </c>
      <c r="BM34" s="146" t="e">
        <f t="shared" si="0"/>
        <v>#VALUE!</v>
      </c>
      <c r="BN34" s="146" t="b">
        <f t="shared" si="1"/>
        <v>0</v>
      </c>
      <c r="BO34" s="146" t="e">
        <f t="shared" si="2"/>
        <v>#VALUE!</v>
      </c>
      <c r="BP34" s="146" t="e">
        <f t="shared" si="3"/>
        <v>#VALUE!</v>
      </c>
      <c r="BQ34" s="146" t="e">
        <f t="shared" si="4"/>
        <v>#VALUE!</v>
      </c>
      <c r="BR34" s="146" t="b">
        <f t="shared" si="11"/>
        <v>0</v>
      </c>
      <c r="BS34" s="146">
        <f t="shared" si="6"/>
        <v>6</v>
      </c>
      <c r="BT34" s="146" t="str">
        <f t="shared" si="7"/>
        <v>No</v>
      </c>
      <c r="BU34" s="146">
        <f t="shared" si="8"/>
        <v>6</v>
      </c>
      <c r="BV34" s="146" t="str">
        <f t="shared" si="9"/>
        <v>No</v>
      </c>
    </row>
    <row r="35" spans="1:74" ht="20.100000000000001" customHeight="1" x14ac:dyDescent="0.25">
      <c r="A35" s="149"/>
      <c r="B35" s="148"/>
      <c r="C35" s="149"/>
      <c r="D35" s="150"/>
      <c r="E35" s="190"/>
      <c r="F35" s="191"/>
      <c r="G35" s="192"/>
      <c r="H35" s="193"/>
      <c r="I35" s="149"/>
      <c r="J35" s="150"/>
      <c r="K35" s="193"/>
      <c r="L35" s="149"/>
      <c r="M35" s="191"/>
      <c r="N35" s="191"/>
      <c r="O35" s="246"/>
      <c r="P35" s="180"/>
      <c r="Q35" s="246"/>
      <c r="R35" s="180"/>
      <c r="S35" s="150"/>
      <c r="T35" s="193"/>
      <c r="U35" s="150"/>
      <c r="V35" s="193"/>
      <c r="W35" s="194"/>
      <c r="X35" s="153"/>
      <c r="Y35" s="153"/>
      <c r="Z35" s="195"/>
      <c r="AA35" s="199"/>
      <c r="AB35" s="154"/>
      <c r="AC35" s="191"/>
      <c r="AD35" s="150"/>
      <c r="AE35" s="193"/>
      <c r="AF35" s="149"/>
      <c r="AG35" s="150"/>
      <c r="AH35" s="193"/>
      <c r="AI35" s="150"/>
      <c r="AJ35" s="193"/>
      <c r="AK35" s="209"/>
      <c r="AL35" s="210"/>
      <c r="AM35" s="191"/>
      <c r="AN35" s="149"/>
      <c r="AO35" s="191"/>
      <c r="AP35" s="210"/>
      <c r="AQ35" s="210"/>
      <c r="AR35" s="150"/>
      <c r="AS35" s="190"/>
      <c r="AT35" s="209"/>
      <c r="AU35" s="149"/>
      <c r="AV35" s="192"/>
      <c r="AW35" s="190"/>
      <c r="AX35" s="209"/>
      <c r="AY35" s="149"/>
      <c r="AZ35" s="192"/>
      <c r="BA35" s="190"/>
      <c r="BB35" s="209"/>
      <c r="BC35" s="149"/>
      <c r="BD35" s="192"/>
      <c r="BE35" s="190"/>
      <c r="BF35" s="209"/>
      <c r="BG35" s="149"/>
      <c r="BJ35" s="136">
        <f t="shared" si="10"/>
        <v>0</v>
      </c>
      <c r="BK35" s="198" t="b">
        <v>0</v>
      </c>
      <c r="BL35" s="196" t="b">
        <v>0</v>
      </c>
      <c r="BM35" s="146" t="e">
        <f t="shared" si="0"/>
        <v>#VALUE!</v>
      </c>
      <c r="BN35" s="146" t="b">
        <f t="shared" si="1"/>
        <v>0</v>
      </c>
      <c r="BO35" s="146" t="e">
        <f t="shared" si="2"/>
        <v>#VALUE!</v>
      </c>
      <c r="BP35" s="146" t="e">
        <f t="shared" si="3"/>
        <v>#VALUE!</v>
      </c>
      <c r="BQ35" s="146" t="e">
        <f t="shared" si="4"/>
        <v>#VALUE!</v>
      </c>
      <c r="BR35" s="146" t="b">
        <f t="shared" si="11"/>
        <v>0</v>
      </c>
      <c r="BS35" s="146">
        <f t="shared" si="6"/>
        <v>6</v>
      </c>
      <c r="BT35" s="146" t="str">
        <f t="shared" si="7"/>
        <v>No</v>
      </c>
      <c r="BU35" s="146">
        <f t="shared" si="8"/>
        <v>6</v>
      </c>
      <c r="BV35" s="146" t="str">
        <f t="shared" si="9"/>
        <v>No</v>
      </c>
    </row>
    <row r="36" spans="1:74" ht="20.100000000000001" customHeight="1" x14ac:dyDescent="0.25">
      <c r="A36" s="149"/>
      <c r="B36" s="148"/>
      <c r="C36" s="149"/>
      <c r="D36" s="150"/>
      <c r="E36" s="190"/>
      <c r="F36" s="191"/>
      <c r="G36" s="192"/>
      <c r="H36" s="193"/>
      <c r="I36" s="149"/>
      <c r="J36" s="150"/>
      <c r="K36" s="193"/>
      <c r="L36" s="149"/>
      <c r="M36" s="191"/>
      <c r="N36" s="191"/>
      <c r="O36" s="246"/>
      <c r="P36" s="180"/>
      <c r="Q36" s="246"/>
      <c r="R36" s="180"/>
      <c r="S36" s="150"/>
      <c r="T36" s="193"/>
      <c r="U36" s="150"/>
      <c r="V36" s="193"/>
      <c r="W36" s="194"/>
      <c r="X36" s="153"/>
      <c r="Y36" s="153"/>
      <c r="Z36" s="195"/>
      <c r="AA36" s="199"/>
      <c r="AB36" s="154"/>
      <c r="AC36" s="191"/>
      <c r="AD36" s="150"/>
      <c r="AE36" s="193"/>
      <c r="AF36" s="149"/>
      <c r="AG36" s="150"/>
      <c r="AH36" s="193"/>
      <c r="AI36" s="150"/>
      <c r="AJ36" s="193"/>
      <c r="AK36" s="209"/>
      <c r="AL36" s="210"/>
      <c r="AM36" s="191"/>
      <c r="AN36" s="149"/>
      <c r="AO36" s="191"/>
      <c r="AP36" s="210"/>
      <c r="AQ36" s="210"/>
      <c r="AR36" s="150"/>
      <c r="AS36" s="190"/>
      <c r="AT36" s="209"/>
      <c r="AU36" s="149"/>
      <c r="AV36" s="192"/>
      <c r="AW36" s="190"/>
      <c r="AX36" s="209"/>
      <c r="AY36" s="149"/>
      <c r="AZ36" s="192"/>
      <c r="BA36" s="190"/>
      <c r="BB36" s="209"/>
      <c r="BC36" s="149"/>
      <c r="BD36" s="192"/>
      <c r="BE36" s="190"/>
      <c r="BF36" s="209"/>
      <c r="BG36" s="149"/>
      <c r="BJ36" s="136">
        <f t="shared" si="10"/>
        <v>0</v>
      </c>
      <c r="BK36" s="198" t="b">
        <v>0</v>
      </c>
      <c r="BL36" s="196" t="b">
        <v>0</v>
      </c>
      <c r="BM36" s="146" t="e">
        <f t="shared" si="0"/>
        <v>#VALUE!</v>
      </c>
      <c r="BN36" s="146" t="b">
        <f t="shared" si="1"/>
        <v>0</v>
      </c>
      <c r="BO36" s="146" t="e">
        <f t="shared" si="2"/>
        <v>#VALUE!</v>
      </c>
      <c r="BP36" s="146" t="e">
        <f t="shared" si="3"/>
        <v>#VALUE!</v>
      </c>
      <c r="BQ36" s="146" t="e">
        <f t="shared" si="4"/>
        <v>#VALUE!</v>
      </c>
      <c r="BR36" s="146" t="b">
        <f t="shared" si="11"/>
        <v>0</v>
      </c>
      <c r="BS36" s="146">
        <f t="shared" si="6"/>
        <v>6</v>
      </c>
      <c r="BT36" s="146" t="str">
        <f t="shared" si="7"/>
        <v>No</v>
      </c>
      <c r="BU36" s="146">
        <f t="shared" si="8"/>
        <v>6</v>
      </c>
      <c r="BV36" s="146" t="str">
        <f t="shared" si="9"/>
        <v>No</v>
      </c>
    </row>
    <row r="37" spans="1:74" ht="20.100000000000001" customHeight="1" x14ac:dyDescent="0.25">
      <c r="A37" s="149"/>
      <c r="B37" s="148"/>
      <c r="C37" s="149"/>
      <c r="D37" s="150"/>
      <c r="E37" s="190"/>
      <c r="F37" s="191"/>
      <c r="G37" s="192"/>
      <c r="H37" s="193"/>
      <c r="I37" s="149"/>
      <c r="J37" s="150"/>
      <c r="K37" s="193"/>
      <c r="L37" s="149"/>
      <c r="M37" s="191"/>
      <c r="N37" s="191"/>
      <c r="O37" s="246"/>
      <c r="P37" s="180"/>
      <c r="Q37" s="246"/>
      <c r="R37" s="180"/>
      <c r="S37" s="150"/>
      <c r="T37" s="193"/>
      <c r="U37" s="150"/>
      <c r="V37" s="193"/>
      <c r="W37" s="194"/>
      <c r="X37" s="153"/>
      <c r="Y37" s="153"/>
      <c r="Z37" s="195"/>
      <c r="AA37" s="199"/>
      <c r="AB37" s="154"/>
      <c r="AC37" s="191"/>
      <c r="AD37" s="150"/>
      <c r="AE37" s="193"/>
      <c r="AF37" s="149"/>
      <c r="AG37" s="150"/>
      <c r="AH37" s="193"/>
      <c r="AI37" s="150"/>
      <c r="AJ37" s="193"/>
      <c r="AK37" s="209"/>
      <c r="AL37" s="210"/>
      <c r="AM37" s="191"/>
      <c r="AN37" s="149"/>
      <c r="AO37" s="191"/>
      <c r="AP37" s="210"/>
      <c r="AQ37" s="210"/>
      <c r="AR37" s="150"/>
      <c r="AS37" s="190"/>
      <c r="AT37" s="209"/>
      <c r="AU37" s="149"/>
      <c r="AV37" s="192"/>
      <c r="AW37" s="190"/>
      <c r="AX37" s="209"/>
      <c r="AY37" s="149"/>
      <c r="AZ37" s="192"/>
      <c r="BA37" s="190"/>
      <c r="BB37" s="209"/>
      <c r="BC37" s="149"/>
      <c r="BD37" s="192"/>
      <c r="BE37" s="190"/>
      <c r="BF37" s="209"/>
      <c r="BG37" s="149"/>
      <c r="BJ37" s="136">
        <f t="shared" si="10"/>
        <v>0</v>
      </c>
      <c r="BK37" s="198" t="b">
        <v>0</v>
      </c>
      <c r="BL37" s="196" t="b">
        <v>0</v>
      </c>
      <c r="BM37" s="146" t="e">
        <f t="shared" si="0"/>
        <v>#VALUE!</v>
      </c>
      <c r="BN37" s="146" t="b">
        <f t="shared" si="1"/>
        <v>0</v>
      </c>
      <c r="BO37" s="146" t="e">
        <f t="shared" si="2"/>
        <v>#VALUE!</v>
      </c>
      <c r="BP37" s="146" t="e">
        <f t="shared" si="3"/>
        <v>#VALUE!</v>
      </c>
      <c r="BQ37" s="146" t="e">
        <f t="shared" si="4"/>
        <v>#VALUE!</v>
      </c>
      <c r="BR37" s="146" t="b">
        <f t="shared" si="11"/>
        <v>0</v>
      </c>
      <c r="BS37" s="146">
        <f t="shared" si="6"/>
        <v>6</v>
      </c>
      <c r="BT37" s="146" t="str">
        <f t="shared" si="7"/>
        <v>No</v>
      </c>
      <c r="BU37" s="146">
        <f t="shared" si="8"/>
        <v>6</v>
      </c>
      <c r="BV37" s="146" t="str">
        <f t="shared" si="9"/>
        <v>No</v>
      </c>
    </row>
    <row r="38" spans="1:74" ht="20.100000000000001" customHeight="1" x14ac:dyDescent="0.25">
      <c r="A38" s="149"/>
      <c r="B38" s="148"/>
      <c r="C38" s="149"/>
      <c r="D38" s="150"/>
      <c r="E38" s="190"/>
      <c r="F38" s="191"/>
      <c r="G38" s="192"/>
      <c r="H38" s="193"/>
      <c r="I38" s="149"/>
      <c r="J38" s="150"/>
      <c r="K38" s="193"/>
      <c r="L38" s="149"/>
      <c r="M38" s="191"/>
      <c r="N38" s="191"/>
      <c r="O38" s="246"/>
      <c r="P38" s="180"/>
      <c r="Q38" s="246"/>
      <c r="R38" s="180"/>
      <c r="S38" s="150"/>
      <c r="T38" s="193"/>
      <c r="U38" s="150"/>
      <c r="V38" s="193"/>
      <c r="W38" s="194"/>
      <c r="X38" s="153"/>
      <c r="Y38" s="153"/>
      <c r="Z38" s="195"/>
      <c r="AA38" s="199"/>
      <c r="AB38" s="154"/>
      <c r="AC38" s="191"/>
      <c r="AD38" s="150"/>
      <c r="AE38" s="193"/>
      <c r="AF38" s="149"/>
      <c r="AG38" s="150"/>
      <c r="AH38" s="193"/>
      <c r="AI38" s="150"/>
      <c r="AJ38" s="193"/>
      <c r="AK38" s="209"/>
      <c r="AL38" s="210"/>
      <c r="AM38" s="191"/>
      <c r="AN38" s="149"/>
      <c r="AO38" s="191"/>
      <c r="AP38" s="210"/>
      <c r="AQ38" s="210"/>
      <c r="AR38" s="150"/>
      <c r="AS38" s="190"/>
      <c r="AT38" s="209"/>
      <c r="AU38" s="149"/>
      <c r="AV38" s="192"/>
      <c r="AW38" s="190"/>
      <c r="AX38" s="209"/>
      <c r="AY38" s="149"/>
      <c r="AZ38" s="192"/>
      <c r="BA38" s="190"/>
      <c r="BB38" s="209"/>
      <c r="BC38" s="149"/>
      <c r="BD38" s="192"/>
      <c r="BE38" s="190"/>
      <c r="BF38" s="209"/>
      <c r="BG38" s="149"/>
      <c r="BJ38" s="136">
        <f t="shared" si="10"/>
        <v>0</v>
      </c>
      <c r="BK38" s="198" t="b">
        <v>0</v>
      </c>
      <c r="BL38" s="196" t="b">
        <v>0</v>
      </c>
      <c r="BM38" s="146" t="e">
        <f t="shared" si="0"/>
        <v>#VALUE!</v>
      </c>
      <c r="BN38" s="146" t="b">
        <f t="shared" si="1"/>
        <v>0</v>
      </c>
      <c r="BO38" s="146" t="e">
        <f t="shared" si="2"/>
        <v>#VALUE!</v>
      </c>
      <c r="BP38" s="146" t="e">
        <f t="shared" si="3"/>
        <v>#VALUE!</v>
      </c>
      <c r="BQ38" s="146" t="e">
        <f t="shared" si="4"/>
        <v>#VALUE!</v>
      </c>
      <c r="BR38" s="146" t="b">
        <f t="shared" si="11"/>
        <v>0</v>
      </c>
      <c r="BS38" s="146">
        <f t="shared" si="6"/>
        <v>6</v>
      </c>
      <c r="BT38" s="146" t="str">
        <f t="shared" si="7"/>
        <v>No</v>
      </c>
      <c r="BU38" s="146">
        <f t="shared" si="8"/>
        <v>6</v>
      </c>
      <c r="BV38" s="146" t="str">
        <f t="shared" si="9"/>
        <v>No</v>
      </c>
    </row>
    <row r="39" spans="1:74" ht="20.100000000000001" customHeight="1" x14ac:dyDescent="0.25">
      <c r="A39" s="149"/>
      <c r="B39" s="148"/>
      <c r="C39" s="149"/>
      <c r="D39" s="150"/>
      <c r="E39" s="190"/>
      <c r="F39" s="191"/>
      <c r="G39" s="192"/>
      <c r="H39" s="193"/>
      <c r="I39" s="149"/>
      <c r="J39" s="150"/>
      <c r="K39" s="193"/>
      <c r="L39" s="149"/>
      <c r="M39" s="191"/>
      <c r="N39" s="191"/>
      <c r="O39" s="246"/>
      <c r="P39" s="180"/>
      <c r="Q39" s="246"/>
      <c r="R39" s="180"/>
      <c r="S39" s="150"/>
      <c r="T39" s="193"/>
      <c r="U39" s="150"/>
      <c r="V39" s="193"/>
      <c r="W39" s="194"/>
      <c r="X39" s="153"/>
      <c r="Y39" s="153"/>
      <c r="Z39" s="195"/>
      <c r="AA39" s="199"/>
      <c r="AB39" s="154"/>
      <c r="AC39" s="191"/>
      <c r="AD39" s="150"/>
      <c r="AE39" s="193"/>
      <c r="AF39" s="149"/>
      <c r="AG39" s="150"/>
      <c r="AH39" s="193"/>
      <c r="AI39" s="150"/>
      <c r="AJ39" s="193"/>
      <c r="AK39" s="209"/>
      <c r="AL39" s="210"/>
      <c r="AM39" s="191"/>
      <c r="AN39" s="149"/>
      <c r="AO39" s="191"/>
      <c r="AP39" s="210"/>
      <c r="AQ39" s="210"/>
      <c r="AR39" s="150"/>
      <c r="AS39" s="190"/>
      <c r="AT39" s="209"/>
      <c r="AU39" s="149"/>
      <c r="AV39" s="192"/>
      <c r="AW39" s="190"/>
      <c r="AX39" s="209"/>
      <c r="AY39" s="149"/>
      <c r="AZ39" s="192"/>
      <c r="BA39" s="190"/>
      <c r="BB39" s="209"/>
      <c r="BC39" s="149"/>
      <c r="BD39" s="192"/>
      <c r="BE39" s="190"/>
      <c r="BF39" s="209"/>
      <c r="BG39" s="149"/>
      <c r="BJ39" s="136">
        <f t="shared" si="10"/>
        <v>0</v>
      </c>
      <c r="BK39" s="198" t="b">
        <v>0</v>
      </c>
      <c r="BL39" s="196" t="b">
        <v>0</v>
      </c>
      <c r="BM39" s="146" t="e">
        <f t="shared" si="0"/>
        <v>#VALUE!</v>
      </c>
      <c r="BN39" s="146" t="b">
        <f t="shared" si="1"/>
        <v>0</v>
      </c>
      <c r="BO39" s="146" t="e">
        <f t="shared" si="2"/>
        <v>#VALUE!</v>
      </c>
      <c r="BP39" s="146" t="e">
        <f t="shared" si="3"/>
        <v>#VALUE!</v>
      </c>
      <c r="BQ39" s="146" t="e">
        <f t="shared" si="4"/>
        <v>#VALUE!</v>
      </c>
      <c r="BR39" s="146" t="b">
        <f t="shared" si="11"/>
        <v>0</v>
      </c>
      <c r="BS39" s="146">
        <f t="shared" si="6"/>
        <v>6</v>
      </c>
      <c r="BT39" s="146" t="str">
        <f t="shared" si="7"/>
        <v>No</v>
      </c>
      <c r="BU39" s="146">
        <f t="shared" si="8"/>
        <v>6</v>
      </c>
      <c r="BV39" s="146" t="str">
        <f t="shared" si="9"/>
        <v>No</v>
      </c>
    </row>
    <row r="40" spans="1:74" ht="20.100000000000001" customHeight="1" x14ac:dyDescent="0.25">
      <c r="A40" s="149"/>
      <c r="B40" s="148"/>
      <c r="C40" s="149"/>
      <c r="D40" s="150"/>
      <c r="E40" s="190"/>
      <c r="F40" s="191"/>
      <c r="G40" s="192"/>
      <c r="H40" s="193"/>
      <c r="I40" s="149"/>
      <c r="J40" s="150"/>
      <c r="K40" s="193"/>
      <c r="L40" s="149"/>
      <c r="M40" s="191"/>
      <c r="N40" s="191"/>
      <c r="O40" s="246"/>
      <c r="P40" s="180"/>
      <c r="Q40" s="246"/>
      <c r="R40" s="180"/>
      <c r="S40" s="150"/>
      <c r="T40" s="193"/>
      <c r="U40" s="150"/>
      <c r="V40" s="193"/>
      <c r="W40" s="194"/>
      <c r="X40" s="153"/>
      <c r="Y40" s="153"/>
      <c r="Z40" s="195"/>
      <c r="AA40" s="199"/>
      <c r="AB40" s="154"/>
      <c r="AC40" s="191"/>
      <c r="AD40" s="150"/>
      <c r="AE40" s="193"/>
      <c r="AF40" s="149"/>
      <c r="AG40" s="150"/>
      <c r="AH40" s="193"/>
      <c r="AI40" s="150"/>
      <c r="AJ40" s="193"/>
      <c r="AK40" s="209"/>
      <c r="AL40" s="210"/>
      <c r="AM40" s="191"/>
      <c r="AN40" s="149"/>
      <c r="AO40" s="191"/>
      <c r="AP40" s="210"/>
      <c r="AQ40" s="210"/>
      <c r="AR40" s="150"/>
      <c r="AS40" s="190"/>
      <c r="AT40" s="209"/>
      <c r="AU40" s="149"/>
      <c r="AV40" s="192"/>
      <c r="AW40" s="190"/>
      <c r="AX40" s="209"/>
      <c r="AY40" s="149"/>
      <c r="AZ40" s="192"/>
      <c r="BA40" s="190"/>
      <c r="BB40" s="209"/>
      <c r="BC40" s="149"/>
      <c r="BD40" s="192"/>
      <c r="BE40" s="190"/>
      <c r="BF40" s="209"/>
      <c r="BG40" s="149"/>
      <c r="BJ40" s="136">
        <f t="shared" si="10"/>
        <v>0</v>
      </c>
      <c r="BK40" s="198" t="b">
        <v>0</v>
      </c>
      <c r="BL40" s="196" t="b">
        <v>0</v>
      </c>
      <c r="BM40" s="146" t="e">
        <f t="shared" si="0"/>
        <v>#VALUE!</v>
      </c>
      <c r="BN40" s="146" t="b">
        <f t="shared" si="1"/>
        <v>0</v>
      </c>
      <c r="BO40" s="146" t="e">
        <f t="shared" si="2"/>
        <v>#VALUE!</v>
      </c>
      <c r="BP40" s="146" t="e">
        <f t="shared" si="3"/>
        <v>#VALUE!</v>
      </c>
      <c r="BQ40" s="146" t="e">
        <f t="shared" si="4"/>
        <v>#VALUE!</v>
      </c>
      <c r="BR40" s="146" t="b">
        <f t="shared" si="11"/>
        <v>0</v>
      </c>
      <c r="BS40" s="146">
        <f t="shared" si="6"/>
        <v>6</v>
      </c>
      <c r="BT40" s="146" t="str">
        <f t="shared" si="7"/>
        <v>No</v>
      </c>
      <c r="BU40" s="146">
        <f t="shared" si="8"/>
        <v>6</v>
      </c>
      <c r="BV40" s="146" t="str">
        <f t="shared" si="9"/>
        <v>No</v>
      </c>
    </row>
    <row r="41" spans="1:74" ht="20.100000000000001" customHeight="1" x14ac:dyDescent="0.25">
      <c r="A41" s="149"/>
      <c r="B41" s="148"/>
      <c r="C41" s="149"/>
      <c r="D41" s="150"/>
      <c r="E41" s="190"/>
      <c r="F41" s="191"/>
      <c r="G41" s="192"/>
      <c r="H41" s="193"/>
      <c r="I41" s="149"/>
      <c r="J41" s="150"/>
      <c r="K41" s="193"/>
      <c r="L41" s="149"/>
      <c r="M41" s="191"/>
      <c r="N41" s="191"/>
      <c r="O41" s="246"/>
      <c r="P41" s="180"/>
      <c r="Q41" s="246"/>
      <c r="R41" s="180"/>
      <c r="S41" s="150"/>
      <c r="T41" s="193"/>
      <c r="U41" s="150"/>
      <c r="V41" s="193"/>
      <c r="W41" s="194"/>
      <c r="X41" s="153"/>
      <c r="Y41" s="153"/>
      <c r="Z41" s="195"/>
      <c r="AA41" s="199"/>
      <c r="AB41" s="154"/>
      <c r="AC41" s="191"/>
      <c r="AD41" s="150"/>
      <c r="AE41" s="193"/>
      <c r="AF41" s="149"/>
      <c r="AG41" s="150"/>
      <c r="AH41" s="193"/>
      <c r="AI41" s="150"/>
      <c r="AJ41" s="193"/>
      <c r="AK41" s="209"/>
      <c r="AL41" s="210"/>
      <c r="AM41" s="191"/>
      <c r="AN41" s="149"/>
      <c r="AO41" s="191"/>
      <c r="AP41" s="210"/>
      <c r="AQ41" s="210"/>
      <c r="AR41" s="150"/>
      <c r="AS41" s="190"/>
      <c r="AT41" s="209"/>
      <c r="AU41" s="149"/>
      <c r="AV41" s="192"/>
      <c r="AW41" s="190"/>
      <c r="AX41" s="209"/>
      <c r="AY41" s="149"/>
      <c r="AZ41" s="192"/>
      <c r="BA41" s="190"/>
      <c r="BB41" s="209"/>
      <c r="BC41" s="149"/>
      <c r="BD41" s="192"/>
      <c r="BE41" s="190"/>
      <c r="BF41" s="209"/>
      <c r="BG41" s="149"/>
      <c r="BJ41" s="136">
        <f t="shared" si="10"/>
        <v>0</v>
      </c>
      <c r="BK41" s="198" t="b">
        <v>0</v>
      </c>
      <c r="BL41" s="196" t="b">
        <v>0</v>
      </c>
      <c r="BM41" s="146" t="e">
        <f t="shared" si="0"/>
        <v>#VALUE!</v>
      </c>
      <c r="BN41" s="146" t="b">
        <f t="shared" si="1"/>
        <v>0</v>
      </c>
      <c r="BO41" s="146" t="e">
        <f t="shared" si="2"/>
        <v>#VALUE!</v>
      </c>
      <c r="BP41" s="146" t="e">
        <f t="shared" si="3"/>
        <v>#VALUE!</v>
      </c>
      <c r="BQ41" s="146" t="e">
        <f t="shared" si="4"/>
        <v>#VALUE!</v>
      </c>
      <c r="BR41" s="146" t="b">
        <f t="shared" si="11"/>
        <v>0</v>
      </c>
      <c r="BS41" s="146">
        <f t="shared" si="6"/>
        <v>6</v>
      </c>
      <c r="BT41" s="146" t="str">
        <f t="shared" si="7"/>
        <v>No</v>
      </c>
      <c r="BU41" s="146">
        <f t="shared" si="8"/>
        <v>6</v>
      </c>
      <c r="BV41" s="146" t="str">
        <f t="shared" si="9"/>
        <v>No</v>
      </c>
    </row>
    <row r="42" spans="1:74" ht="20.100000000000001" customHeight="1" x14ac:dyDescent="0.25">
      <c r="A42" s="149"/>
      <c r="B42" s="148"/>
      <c r="C42" s="149"/>
      <c r="D42" s="150"/>
      <c r="E42" s="190"/>
      <c r="F42" s="191"/>
      <c r="G42" s="192"/>
      <c r="H42" s="193"/>
      <c r="I42" s="149"/>
      <c r="J42" s="150"/>
      <c r="K42" s="193"/>
      <c r="L42" s="149"/>
      <c r="M42" s="191"/>
      <c r="N42" s="191"/>
      <c r="O42" s="246"/>
      <c r="P42" s="180"/>
      <c r="Q42" s="246"/>
      <c r="R42" s="180"/>
      <c r="S42" s="150"/>
      <c r="T42" s="193"/>
      <c r="U42" s="150"/>
      <c r="V42" s="193"/>
      <c r="W42" s="194"/>
      <c r="X42" s="153"/>
      <c r="Y42" s="153"/>
      <c r="Z42" s="195"/>
      <c r="AA42" s="199"/>
      <c r="AB42" s="154"/>
      <c r="AC42" s="191"/>
      <c r="AD42" s="150"/>
      <c r="AE42" s="193"/>
      <c r="AF42" s="149"/>
      <c r="AG42" s="150"/>
      <c r="AH42" s="193"/>
      <c r="AI42" s="150"/>
      <c r="AJ42" s="193"/>
      <c r="AK42" s="209"/>
      <c r="AL42" s="210"/>
      <c r="AM42" s="191"/>
      <c r="AN42" s="149"/>
      <c r="AO42" s="191"/>
      <c r="AP42" s="210"/>
      <c r="AQ42" s="210"/>
      <c r="AR42" s="150"/>
      <c r="AS42" s="190"/>
      <c r="AT42" s="209"/>
      <c r="AU42" s="149"/>
      <c r="AV42" s="192"/>
      <c r="AW42" s="190"/>
      <c r="AX42" s="209"/>
      <c r="AY42" s="149"/>
      <c r="AZ42" s="192"/>
      <c r="BA42" s="190"/>
      <c r="BB42" s="209"/>
      <c r="BC42" s="149"/>
      <c r="BD42" s="192"/>
      <c r="BE42" s="190"/>
      <c r="BF42" s="209"/>
      <c r="BG42" s="149"/>
      <c r="BJ42" s="136">
        <f t="shared" si="10"/>
        <v>0</v>
      </c>
      <c r="BK42" s="198" t="b">
        <v>0</v>
      </c>
      <c r="BL42" s="196" t="b">
        <v>0</v>
      </c>
      <c r="BM42" s="146" t="e">
        <f t="shared" si="0"/>
        <v>#VALUE!</v>
      </c>
      <c r="BN42" s="146" t="b">
        <f t="shared" si="1"/>
        <v>0</v>
      </c>
      <c r="BO42" s="146" t="e">
        <f t="shared" si="2"/>
        <v>#VALUE!</v>
      </c>
      <c r="BP42" s="146" t="e">
        <f t="shared" si="3"/>
        <v>#VALUE!</v>
      </c>
      <c r="BQ42" s="146" t="e">
        <f t="shared" si="4"/>
        <v>#VALUE!</v>
      </c>
      <c r="BR42" s="146" t="b">
        <f t="shared" si="11"/>
        <v>0</v>
      </c>
      <c r="BS42" s="146">
        <f t="shared" si="6"/>
        <v>6</v>
      </c>
      <c r="BT42" s="146" t="str">
        <f t="shared" si="7"/>
        <v>No</v>
      </c>
      <c r="BU42" s="146">
        <f t="shared" si="8"/>
        <v>6</v>
      </c>
      <c r="BV42" s="146" t="str">
        <f t="shared" si="9"/>
        <v>No</v>
      </c>
    </row>
    <row r="43" spans="1:74" ht="20.100000000000001" customHeight="1" x14ac:dyDescent="0.25">
      <c r="A43" s="149"/>
      <c r="B43" s="148"/>
      <c r="C43" s="149"/>
      <c r="D43" s="150"/>
      <c r="E43" s="190"/>
      <c r="F43" s="191"/>
      <c r="G43" s="192"/>
      <c r="H43" s="193"/>
      <c r="I43" s="149"/>
      <c r="J43" s="150"/>
      <c r="K43" s="193"/>
      <c r="L43" s="149"/>
      <c r="M43" s="191"/>
      <c r="N43" s="191"/>
      <c r="O43" s="246"/>
      <c r="P43" s="180"/>
      <c r="Q43" s="246"/>
      <c r="R43" s="180"/>
      <c r="S43" s="150"/>
      <c r="T43" s="193"/>
      <c r="U43" s="150"/>
      <c r="V43" s="193"/>
      <c r="W43" s="194"/>
      <c r="X43" s="153"/>
      <c r="Y43" s="153"/>
      <c r="Z43" s="195"/>
      <c r="AA43" s="199"/>
      <c r="AB43" s="154"/>
      <c r="AC43" s="191"/>
      <c r="AD43" s="150"/>
      <c r="AE43" s="193"/>
      <c r="AF43" s="149"/>
      <c r="AG43" s="150"/>
      <c r="AH43" s="193"/>
      <c r="AI43" s="150"/>
      <c r="AJ43" s="193"/>
      <c r="AK43" s="209"/>
      <c r="AL43" s="210"/>
      <c r="AM43" s="191"/>
      <c r="AN43" s="149"/>
      <c r="AO43" s="191"/>
      <c r="AP43" s="210"/>
      <c r="AQ43" s="210"/>
      <c r="AR43" s="150"/>
      <c r="AS43" s="190"/>
      <c r="AT43" s="209"/>
      <c r="AU43" s="149"/>
      <c r="AV43" s="192"/>
      <c r="AW43" s="190"/>
      <c r="AX43" s="209"/>
      <c r="AY43" s="149"/>
      <c r="AZ43" s="192"/>
      <c r="BA43" s="190"/>
      <c r="BB43" s="209"/>
      <c r="BC43" s="149"/>
      <c r="BD43" s="192"/>
      <c r="BE43" s="190"/>
      <c r="BF43" s="209"/>
      <c r="BG43" s="149"/>
      <c r="BJ43" s="136">
        <f t="shared" si="10"/>
        <v>0</v>
      </c>
      <c r="BK43" s="198" t="b">
        <v>0</v>
      </c>
      <c r="BL43" s="196" t="b">
        <v>0</v>
      </c>
      <c r="BM43" s="146" t="e">
        <f t="shared" si="0"/>
        <v>#VALUE!</v>
      </c>
      <c r="BN43" s="146" t="b">
        <f t="shared" si="1"/>
        <v>0</v>
      </c>
      <c r="BO43" s="146" t="e">
        <f t="shared" si="2"/>
        <v>#VALUE!</v>
      </c>
      <c r="BP43" s="146" t="e">
        <f t="shared" si="3"/>
        <v>#VALUE!</v>
      </c>
      <c r="BQ43" s="146" t="e">
        <f t="shared" si="4"/>
        <v>#VALUE!</v>
      </c>
      <c r="BR43" s="146" t="b">
        <f t="shared" si="11"/>
        <v>0</v>
      </c>
      <c r="BS43" s="146">
        <f t="shared" si="6"/>
        <v>6</v>
      </c>
      <c r="BT43" s="146" t="str">
        <f t="shared" si="7"/>
        <v>No</v>
      </c>
      <c r="BU43" s="146">
        <f t="shared" si="8"/>
        <v>6</v>
      </c>
      <c r="BV43" s="146" t="str">
        <f t="shared" si="9"/>
        <v>No</v>
      </c>
    </row>
    <row r="44" spans="1:74" ht="20.100000000000001" customHeight="1" x14ac:dyDescent="0.25">
      <c r="A44" s="149"/>
      <c r="B44" s="148"/>
      <c r="C44" s="149"/>
      <c r="D44" s="150"/>
      <c r="E44" s="190"/>
      <c r="F44" s="191"/>
      <c r="G44" s="192"/>
      <c r="H44" s="193"/>
      <c r="I44" s="149"/>
      <c r="J44" s="150"/>
      <c r="K44" s="193"/>
      <c r="L44" s="149"/>
      <c r="M44" s="191"/>
      <c r="N44" s="191"/>
      <c r="O44" s="246"/>
      <c r="P44" s="180"/>
      <c r="Q44" s="246"/>
      <c r="R44" s="180"/>
      <c r="S44" s="150"/>
      <c r="T44" s="193"/>
      <c r="U44" s="150"/>
      <c r="V44" s="193"/>
      <c r="W44" s="194"/>
      <c r="X44" s="153"/>
      <c r="Y44" s="153"/>
      <c r="Z44" s="195"/>
      <c r="AA44" s="199"/>
      <c r="AB44" s="154"/>
      <c r="AC44" s="191"/>
      <c r="AD44" s="150"/>
      <c r="AE44" s="193"/>
      <c r="AF44" s="149"/>
      <c r="AG44" s="150"/>
      <c r="AH44" s="193"/>
      <c r="AI44" s="150"/>
      <c r="AJ44" s="193"/>
      <c r="AK44" s="209"/>
      <c r="AL44" s="210"/>
      <c r="AM44" s="191"/>
      <c r="AN44" s="149"/>
      <c r="AO44" s="191"/>
      <c r="AP44" s="210"/>
      <c r="AQ44" s="210"/>
      <c r="AR44" s="150"/>
      <c r="AS44" s="190"/>
      <c r="AT44" s="209"/>
      <c r="AU44" s="149"/>
      <c r="AV44" s="192"/>
      <c r="AW44" s="190"/>
      <c r="AX44" s="209"/>
      <c r="AY44" s="149"/>
      <c r="AZ44" s="192"/>
      <c r="BA44" s="190"/>
      <c r="BB44" s="209"/>
      <c r="BC44" s="149"/>
      <c r="BD44" s="192"/>
      <c r="BE44" s="190"/>
      <c r="BF44" s="209"/>
      <c r="BG44" s="149"/>
      <c r="BJ44" s="136">
        <f t="shared" si="10"/>
        <v>0</v>
      </c>
      <c r="BK44" s="198" t="b">
        <v>0</v>
      </c>
      <c r="BL44" s="196" t="b">
        <v>0</v>
      </c>
      <c r="BM44" s="146" t="e">
        <f t="shared" si="0"/>
        <v>#VALUE!</v>
      </c>
      <c r="BN44" s="146" t="b">
        <f t="shared" si="1"/>
        <v>0</v>
      </c>
      <c r="BO44" s="146" t="e">
        <f t="shared" si="2"/>
        <v>#VALUE!</v>
      </c>
      <c r="BP44" s="146" t="e">
        <f t="shared" si="3"/>
        <v>#VALUE!</v>
      </c>
      <c r="BQ44" s="146" t="e">
        <f t="shared" si="4"/>
        <v>#VALUE!</v>
      </c>
      <c r="BR44" s="146" t="b">
        <f t="shared" si="11"/>
        <v>0</v>
      </c>
      <c r="BS44" s="146">
        <f t="shared" si="6"/>
        <v>6</v>
      </c>
      <c r="BT44" s="146" t="str">
        <f t="shared" si="7"/>
        <v>No</v>
      </c>
      <c r="BU44" s="146">
        <f t="shared" si="8"/>
        <v>6</v>
      </c>
      <c r="BV44" s="146" t="str">
        <f t="shared" si="9"/>
        <v>No</v>
      </c>
    </row>
    <row r="45" spans="1:74" ht="20.100000000000001" customHeight="1" x14ac:dyDescent="0.25">
      <c r="A45" s="149"/>
      <c r="B45" s="148"/>
      <c r="C45" s="149"/>
      <c r="D45" s="150"/>
      <c r="E45" s="190"/>
      <c r="F45" s="191"/>
      <c r="G45" s="192"/>
      <c r="H45" s="193"/>
      <c r="I45" s="149"/>
      <c r="J45" s="150"/>
      <c r="K45" s="193"/>
      <c r="L45" s="149"/>
      <c r="M45" s="191"/>
      <c r="N45" s="191"/>
      <c r="O45" s="246"/>
      <c r="P45" s="180"/>
      <c r="Q45" s="246"/>
      <c r="R45" s="180"/>
      <c r="S45" s="150"/>
      <c r="T45" s="193"/>
      <c r="U45" s="150"/>
      <c r="V45" s="193"/>
      <c r="W45" s="194"/>
      <c r="X45" s="153"/>
      <c r="Y45" s="153"/>
      <c r="Z45" s="195"/>
      <c r="AA45" s="199"/>
      <c r="AB45" s="154"/>
      <c r="AC45" s="191"/>
      <c r="AD45" s="150"/>
      <c r="AE45" s="193"/>
      <c r="AF45" s="149"/>
      <c r="AG45" s="150"/>
      <c r="AH45" s="193"/>
      <c r="AI45" s="150"/>
      <c r="AJ45" s="193"/>
      <c r="AK45" s="209"/>
      <c r="AL45" s="210"/>
      <c r="AM45" s="191"/>
      <c r="AN45" s="149"/>
      <c r="AO45" s="191"/>
      <c r="AP45" s="210"/>
      <c r="AQ45" s="210"/>
      <c r="AR45" s="150"/>
      <c r="AS45" s="190"/>
      <c r="AT45" s="209"/>
      <c r="AU45" s="149"/>
      <c r="AV45" s="192"/>
      <c r="AW45" s="190"/>
      <c r="AX45" s="209"/>
      <c r="AY45" s="149"/>
      <c r="AZ45" s="192"/>
      <c r="BA45" s="190"/>
      <c r="BB45" s="209"/>
      <c r="BC45" s="149"/>
      <c r="BD45" s="192"/>
      <c r="BE45" s="190"/>
      <c r="BF45" s="209"/>
      <c r="BG45" s="149"/>
      <c r="BJ45" s="136">
        <f t="shared" si="10"/>
        <v>0</v>
      </c>
      <c r="BK45" s="198" t="b">
        <v>0</v>
      </c>
      <c r="BL45" s="196" t="b">
        <v>0</v>
      </c>
      <c r="BM45" s="146" t="e">
        <f t="shared" si="0"/>
        <v>#VALUE!</v>
      </c>
      <c r="BN45" s="146" t="b">
        <f t="shared" si="1"/>
        <v>0</v>
      </c>
      <c r="BO45" s="146" t="e">
        <f t="shared" si="2"/>
        <v>#VALUE!</v>
      </c>
      <c r="BP45" s="146" t="e">
        <f t="shared" si="3"/>
        <v>#VALUE!</v>
      </c>
      <c r="BQ45" s="146" t="e">
        <f t="shared" si="4"/>
        <v>#VALUE!</v>
      </c>
      <c r="BR45" s="146" t="b">
        <f t="shared" si="11"/>
        <v>0</v>
      </c>
      <c r="BS45" s="146">
        <f t="shared" si="6"/>
        <v>6</v>
      </c>
      <c r="BT45" s="146" t="str">
        <f t="shared" si="7"/>
        <v>No</v>
      </c>
      <c r="BU45" s="146">
        <f t="shared" si="8"/>
        <v>6</v>
      </c>
      <c r="BV45" s="146" t="str">
        <f t="shared" si="9"/>
        <v>No</v>
      </c>
    </row>
    <row r="46" spans="1:74" ht="12.75" customHeight="1" x14ac:dyDescent="0.25"/>
    <row r="47" spans="1:74" ht="15" customHeight="1" x14ac:dyDescent="0.25">
      <c r="B47" s="227" t="s">
        <v>506</v>
      </c>
    </row>
    <row r="48" spans="1:74" ht="12.75" hidden="1" customHeight="1" thickBot="1" x14ac:dyDescent="0.3">
      <c r="B48" s="85">
        <f>SUM(B14:B45)</f>
        <v>0</v>
      </c>
    </row>
    <row r="49" spans="2:2" ht="15" customHeight="1" x14ac:dyDescent="0.35">
      <c r="B49" s="86" t="s">
        <v>82</v>
      </c>
    </row>
  </sheetData>
  <sheetProtection password="E02B" sheet="1" objects="1" scenarios="1" selectLockedCells="1"/>
  <mergeCells count="85">
    <mergeCell ref="G13:H13"/>
    <mergeCell ref="J13:K13"/>
    <mergeCell ref="S13:T13"/>
    <mergeCell ref="U13:V13"/>
    <mergeCell ref="AG13:AH13"/>
    <mergeCell ref="AC12:AC13"/>
    <mergeCell ref="AD12:AE13"/>
    <mergeCell ref="AF12:AH12"/>
    <mergeCell ref="X12:Y12"/>
    <mergeCell ref="AA12:AA13"/>
    <mergeCell ref="AB12:AB13"/>
    <mergeCell ref="AR13:AS13"/>
    <mergeCell ref="AM12:AM13"/>
    <mergeCell ref="AN12:AN13"/>
    <mergeCell ref="AO12:AO13"/>
    <mergeCell ref="AP12:AP13"/>
    <mergeCell ref="AQ12:AQ13"/>
    <mergeCell ref="AR12:BG12"/>
    <mergeCell ref="AV13:AW13"/>
    <mergeCell ref="AZ13:BA13"/>
    <mergeCell ref="BD13:BE13"/>
    <mergeCell ref="A11:AA11"/>
    <mergeCell ref="AB11:BG11"/>
    <mergeCell ref="A12:A13"/>
    <mergeCell ref="B12:B13"/>
    <mergeCell ref="C12:C13"/>
    <mergeCell ref="D12:E13"/>
    <mergeCell ref="F12:F13"/>
    <mergeCell ref="G12:I12"/>
    <mergeCell ref="J12:L12"/>
    <mergeCell ref="M12:N12"/>
    <mergeCell ref="AI12:AJ13"/>
    <mergeCell ref="AK12:AK13"/>
    <mergeCell ref="AL12:AL13"/>
    <mergeCell ref="O12:P13"/>
    <mergeCell ref="Q12:R13"/>
    <mergeCell ref="S12:W12"/>
    <mergeCell ref="BE10:BG10"/>
    <mergeCell ref="A10:B10"/>
    <mergeCell ref="C10:P10"/>
    <mergeCell ref="Q10:S10"/>
    <mergeCell ref="T10:W10"/>
    <mergeCell ref="X10:Y10"/>
    <mergeCell ref="Z10:AA10"/>
    <mergeCell ref="AB10:AD10"/>
    <mergeCell ref="AE10:AT10"/>
    <mergeCell ref="AU10:AW10"/>
    <mergeCell ref="AX10:BA10"/>
    <mergeCell ref="BB10:BD10"/>
    <mergeCell ref="A8:AA8"/>
    <mergeCell ref="AB8:BG8"/>
    <mergeCell ref="A9:B9"/>
    <mergeCell ref="C9:P9"/>
    <mergeCell ref="Q9:S9"/>
    <mergeCell ref="T9:AA9"/>
    <mergeCell ref="AB9:AD9"/>
    <mergeCell ref="AE9:AT9"/>
    <mergeCell ref="AU9:AW9"/>
    <mergeCell ref="AX9:BG9"/>
    <mergeCell ref="V6:W6"/>
    <mergeCell ref="X6:Y6"/>
    <mergeCell ref="AZ6:BA6"/>
    <mergeCell ref="BB6:BD6"/>
    <mergeCell ref="K7:L7"/>
    <mergeCell ref="M7:P7"/>
    <mergeCell ref="V7:W7"/>
    <mergeCell ref="AZ7:BA7"/>
    <mergeCell ref="BC7:BD7"/>
    <mergeCell ref="Q4:T4"/>
    <mergeCell ref="W4:Y4"/>
    <mergeCell ref="AU4:AX4"/>
    <mergeCell ref="BA4:BC4"/>
    <mergeCell ref="A5:L5"/>
    <mergeCell ref="AB5:AM5"/>
    <mergeCell ref="AN5:AQ5"/>
    <mergeCell ref="Q1:T1"/>
    <mergeCell ref="W1:Y1"/>
    <mergeCell ref="AU1:AX1"/>
    <mergeCell ref="BA1:BC1"/>
    <mergeCell ref="Q2:T3"/>
    <mergeCell ref="W2:Y2"/>
    <mergeCell ref="AU2:AX3"/>
    <mergeCell ref="BA2:BC2"/>
    <mergeCell ref="W3:Y3"/>
    <mergeCell ref="BA3:BC3"/>
  </mergeCells>
  <conditionalFormatting sqref="AB14:BG45">
    <cfRule type="expression" dxfId="60" priority="1" stopIfTrue="1">
      <formula>$BK14</formula>
    </cfRule>
  </conditionalFormatting>
  <conditionalFormatting sqref="W14:AA45 D14:F45 M14:R45">
    <cfRule type="expression" dxfId="59" priority="2" stopIfTrue="1">
      <formula>AND($BK$1,$B14=0)</formula>
    </cfRule>
    <cfRule type="expression" dxfId="58" priority="3" stopIfTrue="1">
      <formula>AND($BJ$1="M",$BL14)</formula>
    </cfRule>
  </conditionalFormatting>
  <conditionalFormatting sqref="C14:C45">
    <cfRule type="expression" dxfId="57" priority="4" stopIfTrue="1">
      <formula>AND($BK$1,$B14=0)</formula>
    </cfRule>
    <cfRule type="expression" dxfId="56" priority="5" stopIfTrue="1">
      <formula>AND($BJ$1="M",$BL14)</formula>
    </cfRule>
    <cfRule type="expression" dxfId="55" priority="6" stopIfTrue="1">
      <formula>BR14=FALSE</formula>
    </cfRule>
  </conditionalFormatting>
  <conditionalFormatting sqref="G14:G45 J14:J45">
    <cfRule type="expression" dxfId="54" priority="7" stopIfTrue="1">
      <formula>AND($BK$1,$B14=0)</formula>
    </cfRule>
    <cfRule type="expression" dxfId="53" priority="8" stopIfTrue="1">
      <formula>AND($BJ$1="M",$BL14)</formula>
    </cfRule>
    <cfRule type="expression" dxfId="52" priority="9" stopIfTrue="1">
      <formula>AND(G14*12+H14&lt;2,I14="X")</formula>
    </cfRule>
  </conditionalFormatting>
  <conditionalFormatting sqref="H14:H45 K14:K45">
    <cfRule type="expression" dxfId="51" priority="10" stopIfTrue="1">
      <formula>AND($BK$1,$B14=0)</formula>
    </cfRule>
    <cfRule type="expression" dxfId="50" priority="11" stopIfTrue="1">
      <formula>AND($BJ$1="M",$BL14)</formula>
    </cfRule>
    <cfRule type="expression" dxfId="49" priority="12" stopIfTrue="1">
      <formula>AND(G14*12+H14&lt;2,I14="X")</formula>
    </cfRule>
  </conditionalFormatting>
  <conditionalFormatting sqref="I14:I45 L14:L45">
    <cfRule type="expression" dxfId="48" priority="13" stopIfTrue="1">
      <formula>AND($BK$1,$B14=0)</formula>
    </cfRule>
    <cfRule type="expression" dxfId="47" priority="14" stopIfTrue="1">
      <formula>AND($BJ$1="M",$BL14)</formula>
    </cfRule>
    <cfRule type="expression" dxfId="46" priority="15" stopIfTrue="1">
      <formula>AND(G14*12+H14&lt;2,I14="X")</formula>
    </cfRule>
  </conditionalFormatting>
  <conditionalFormatting sqref="S14:S45 U14:U45">
    <cfRule type="expression" dxfId="45" priority="16" stopIfTrue="1">
      <formula>AND($BK$1,$B14=0)</formula>
    </cfRule>
    <cfRule type="expression" dxfId="44" priority="17" stopIfTrue="1">
      <formula>AND($BJ$1="M",$BL14)</formula>
    </cfRule>
    <cfRule type="expression" dxfId="43" priority="18" stopIfTrue="1">
      <formula>BT14="No"</formula>
    </cfRule>
  </conditionalFormatting>
  <conditionalFormatting sqref="T14:T45 V14:V45">
    <cfRule type="expression" dxfId="42" priority="19" stopIfTrue="1">
      <formula>AND($BK$1,$B14=0)</formula>
    </cfRule>
    <cfRule type="expression" dxfId="41" priority="20" stopIfTrue="1">
      <formula>AND($BJ$1="M",$BL14)</formula>
    </cfRule>
    <cfRule type="expression" dxfId="40" priority="21" stopIfTrue="1">
      <formula>BT14="No"</formula>
    </cfRule>
  </conditionalFormatting>
  <conditionalFormatting sqref="Q2:T4 AU2:AX4">
    <cfRule type="cellIs" dxfId="39" priority="22" stopIfTrue="1" operator="equal">
      <formula>""</formula>
    </cfRule>
  </conditionalFormatting>
  <conditionalFormatting sqref="A14:B45">
    <cfRule type="expression" dxfId="38" priority="23" stopIfTrue="1">
      <formula>AND($BK$1,$B14=0)</formula>
    </cfRule>
    <cfRule type="expression" dxfId="37" priority="24" stopIfTrue="1">
      <formula>AND($BJ$1="M",$BL14)</formula>
    </cfRule>
    <cfRule type="expression" dxfId="36" priority="25" stopIfTrue="1">
      <formula>AND(NOT($BK$1),$B14=0,OR($BJ$1="",$BJ$1="M"))</formula>
    </cfRule>
  </conditionalFormatting>
  <conditionalFormatting sqref="M7:P7">
    <cfRule type="cellIs" dxfId="35" priority="26" stopIfTrue="1" operator="equal">
      <formula>"NO PAINT"</formula>
    </cfRule>
  </conditionalFormatting>
  <dataValidations count="1">
    <dataValidation type="list" allowBlank="1" showInputMessage="1" showErrorMessage="1" sqref="M7:P7">
      <formula1>"GRAY, NO PAINT"</formula1>
    </dataValidation>
  </dataValidations>
  <printOptions horizontalCentered="1"/>
  <pageMargins left="0.3" right="0.3" top="0.5" bottom="0.6" header="0" footer="0.25"/>
  <pageSetup scale="58" fitToWidth="2" pageOrder="overThenDown" orientation="landscape" r:id="rId1"/>
  <headerFooter alignWithMargins="0">
    <oddFooter>&amp;R&amp;14Printed: &amp;D &amp;T&amp;L&amp;14Form Revised: 3/18/2008
File: &amp;F</oddFooter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indexed="43"/>
    <pageSetUpPr fitToPage="1"/>
  </sheetPr>
  <dimension ref="A1:AW54"/>
  <sheetViews>
    <sheetView showGridLines="0" zoomScale="70" zoomScaleNormal="65" zoomScaleSheetLayoutView="50" workbookViewId="0">
      <selection activeCell="A16" sqref="A16"/>
    </sheetView>
  </sheetViews>
  <sheetFormatPr defaultColWidth="9.109375" defaultRowHeight="13.2" x14ac:dyDescent="0.25"/>
  <cols>
    <col min="1" max="1" width="8.33203125" style="2" customWidth="1"/>
    <col min="2" max="2" width="7.6640625" style="2" customWidth="1"/>
    <col min="3" max="3" width="24.6640625" style="2" customWidth="1"/>
    <col min="4" max="4" width="5.6640625" style="2" customWidth="1"/>
    <col min="5" max="5" width="7.33203125" style="2" customWidth="1"/>
    <col min="6" max="6" width="4.6640625" style="2" customWidth="1"/>
    <col min="7" max="7" width="7.33203125" style="2" customWidth="1"/>
    <col min="8" max="8" width="5.6640625" style="2" customWidth="1"/>
    <col min="9" max="9" width="4.6640625" style="2" customWidth="1"/>
    <col min="10" max="10" width="7.33203125" style="2" customWidth="1"/>
    <col min="11" max="11" width="5.6640625" style="2" customWidth="1"/>
    <col min="12" max="13" width="7.33203125" style="2" customWidth="1"/>
    <col min="14" max="14" width="4.6640625" style="2" customWidth="1"/>
    <col min="15" max="15" width="8.33203125" style="2" customWidth="1"/>
    <col min="16" max="16" width="5.6640625" style="2" customWidth="1"/>
    <col min="17" max="17" width="4.6640625" style="2" customWidth="1"/>
    <col min="18" max="18" width="8.33203125" style="2" customWidth="1"/>
    <col min="19" max="19" width="5.6640625" style="2" customWidth="1"/>
    <col min="20" max="20" width="4.6640625" style="2" customWidth="1"/>
    <col min="21" max="21" width="7.33203125" style="2" customWidth="1"/>
    <col min="22" max="22" width="4.6640625" style="2" customWidth="1"/>
    <col min="23" max="24" width="7.33203125" style="2" customWidth="1"/>
    <col min="25" max="26" width="8.6640625" style="2" customWidth="1"/>
    <col min="27" max="27" width="24.33203125" style="2" customWidth="1"/>
    <col min="28" max="28" width="12.6640625" style="2" customWidth="1"/>
    <col min="29" max="29" width="6.6640625" style="2" customWidth="1"/>
    <col min="30" max="48" width="6.6640625" style="2" hidden="1" customWidth="1"/>
    <col min="49" max="49" width="6.6640625" style="2" customWidth="1"/>
    <col min="50" max="16384" width="9.109375" style="2"/>
  </cols>
  <sheetData>
    <row r="1" spans="1:49" s="50" customFormat="1" ht="21.9" customHeight="1" thickBot="1" x14ac:dyDescent="0.55000000000000004">
      <c r="A1" s="87"/>
      <c r="B1" s="87"/>
      <c r="C1" s="87"/>
      <c r="D1" s="87"/>
      <c r="E1" s="87"/>
      <c r="F1" s="87"/>
      <c r="G1" s="87"/>
      <c r="H1" s="87"/>
      <c r="I1" s="48"/>
      <c r="J1" s="48"/>
      <c r="K1" s="48"/>
      <c r="L1" s="48"/>
      <c r="M1" s="48"/>
      <c r="N1" s="87"/>
      <c r="O1" s="48"/>
      <c r="P1" s="351" t="str">
        <f>IF(AD1="","",VLOOKUP(AD1,'Job Info.'!X:AA,4,FALSE))</f>
        <v>Master</v>
      </c>
      <c r="Q1" s="351"/>
      <c r="R1" s="351"/>
      <c r="S1" s="351"/>
      <c r="T1" s="100"/>
      <c r="U1" s="48"/>
      <c r="V1" s="100"/>
      <c r="W1" s="415" t="s">
        <v>125</v>
      </c>
      <c r="X1" s="415"/>
      <c r="Y1" s="415"/>
      <c r="Z1" s="405" t="str">
        <f ca="1">'Job Info.'!D12</f>
        <v>260-868-6000</v>
      </c>
      <c r="AA1" s="405"/>
      <c r="AD1" s="50" t="str">
        <f>'Job Info.'!D30</f>
        <v>M</v>
      </c>
      <c r="AE1" s="50" t="b">
        <f>'Job Info.'!D32</f>
        <v>0</v>
      </c>
      <c r="AF1" s="207"/>
    </row>
    <row r="2" spans="1:49" s="50" customFormat="1" ht="21.9" customHeight="1" thickTop="1" x14ac:dyDescent="0.4">
      <c r="A2" s="69"/>
      <c r="B2" s="69"/>
      <c r="C2" s="69"/>
      <c r="D2" s="69"/>
      <c r="E2" s="69"/>
      <c r="F2" s="69"/>
      <c r="G2" s="69"/>
      <c r="H2" s="69"/>
      <c r="I2" s="48"/>
      <c r="J2" s="48"/>
      <c r="K2" s="48"/>
      <c r="L2" s="48"/>
      <c r="M2" s="48"/>
      <c r="N2" s="69"/>
      <c r="O2" s="48"/>
      <c r="P2" s="352" t="str">
        <f>IF(AD1="","",IF(VLOOKUP(AD1,'Job Info.'!X:Z,2,FALSE),"Released for Fabrication",""))</f>
        <v/>
      </c>
      <c r="Q2" s="353"/>
      <c r="R2" s="353"/>
      <c r="S2" s="354"/>
      <c r="T2" s="100"/>
      <c r="U2" s="48"/>
      <c r="V2" s="100"/>
      <c r="W2" s="415" t="s">
        <v>126</v>
      </c>
      <c r="X2" s="415"/>
      <c r="Y2" s="415"/>
      <c r="Z2" s="405" t="str">
        <f ca="1">'Job Info.'!D13</f>
        <v>260-868-6002</v>
      </c>
      <c r="AA2" s="405"/>
    </row>
    <row r="3" spans="1:49" s="50" customFormat="1" ht="21.9" customHeight="1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355"/>
      <c r="Q3" s="356"/>
      <c r="R3" s="356"/>
      <c r="S3" s="357"/>
      <c r="T3" s="100"/>
      <c r="U3" s="48"/>
      <c r="V3" s="100"/>
      <c r="W3" s="415" t="s">
        <v>128</v>
      </c>
      <c r="X3" s="415"/>
      <c r="Y3" s="415"/>
      <c r="Z3" s="405" t="str">
        <f ca="1">'Job Info.'!D14</f>
        <v>260-868-6003</v>
      </c>
      <c r="AA3" s="405"/>
    </row>
    <row r="4" spans="1:49" s="50" customFormat="1" ht="21.9" customHeight="1" thickBot="1" x14ac:dyDescent="0.4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358" t="str">
        <f>IF(AD1="","",IF(VLOOKUP(AD1,'Job Info.'!X:Z,2,FALSE),VLOOKUP(AD1,'Job Info.'!X:Z,3,FALSE),""))</f>
        <v/>
      </c>
      <c r="Q4" s="359"/>
      <c r="R4" s="359"/>
      <c r="S4" s="360"/>
      <c r="T4" s="100"/>
      <c r="U4" s="48"/>
      <c r="V4" s="100"/>
      <c r="W4" s="415" t="s">
        <v>127</v>
      </c>
      <c r="X4" s="415"/>
      <c r="Y4" s="415"/>
      <c r="Z4" s="405" t="str">
        <f ca="1">'Job Info.'!D15</f>
        <v>260-868-6004</v>
      </c>
      <c r="AA4" s="405"/>
    </row>
    <row r="5" spans="1:49" s="50" customFormat="1" ht="24.9" customHeight="1" thickTop="1" x14ac:dyDescent="0.3">
      <c r="A5" s="416" t="str">
        <f ca="1">'Job Info.'!D11</f>
        <v>6115 County Road 42 | Butler, IN  46721 | www.newmill.com</v>
      </c>
      <c r="B5" s="417"/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49" s="50" customFormat="1" ht="21.9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256" t="s">
        <v>20</v>
      </c>
      <c r="Y6" s="366" t="str">
        <f>IF(ISBLANK('Job Info.'!D8),"",'Job Info.'!D8)</f>
        <v/>
      </c>
      <c r="Z6" s="366"/>
      <c r="AA6" s="111"/>
    </row>
    <row r="7" spans="1:49" ht="21.75" customHeight="1" x14ac:dyDescent="0.3">
      <c r="A7" s="101" t="s">
        <v>0</v>
      </c>
      <c r="B7" s="52"/>
      <c r="C7" s="52"/>
      <c r="D7" s="52"/>
      <c r="E7" s="52"/>
      <c r="F7" s="52"/>
      <c r="G7" s="52"/>
      <c r="H7" s="52"/>
      <c r="I7" s="52"/>
      <c r="J7" s="52"/>
      <c r="K7" s="48"/>
      <c r="L7" s="256" t="s">
        <v>26</v>
      </c>
      <c r="M7" s="397"/>
      <c r="N7" s="397"/>
      <c r="O7" s="397"/>
      <c r="P7" s="397"/>
      <c r="Q7" s="242"/>
      <c r="R7" s="242"/>
      <c r="S7" s="242"/>
      <c r="T7" s="242"/>
      <c r="U7" s="48"/>
      <c r="V7" s="48"/>
      <c r="W7" s="48"/>
      <c r="X7" s="253" t="s">
        <v>21</v>
      </c>
      <c r="Y7" s="127"/>
      <c r="Z7" s="250" t="str">
        <f>IF(ISBLANK('Job Info.'!D9),"",'Job Info.'!D9)</f>
        <v/>
      </c>
      <c r="AA7" s="48"/>
      <c r="AB7" s="50"/>
    </row>
    <row r="8" spans="1:49" ht="9.9" customHeight="1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48"/>
      <c r="P8" s="48"/>
      <c r="Q8" s="52"/>
      <c r="R8" s="48"/>
      <c r="S8" s="48"/>
      <c r="T8" s="52"/>
      <c r="U8" s="48"/>
      <c r="V8" s="48"/>
      <c r="W8" s="48"/>
      <c r="X8" s="48"/>
      <c r="Y8" s="48"/>
      <c r="Z8" s="48"/>
      <c r="AA8" s="48"/>
      <c r="AB8" s="50"/>
    </row>
    <row r="9" spans="1:49" ht="21.9" customHeight="1" x14ac:dyDescent="0.3">
      <c r="A9" s="90"/>
      <c r="B9" s="247" t="s">
        <v>1</v>
      </c>
      <c r="C9" s="383" t="str">
        <f>IF(ISBLANK('Job Info.'!D3),"",'Job Info.'!D3)</f>
        <v/>
      </c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4"/>
      <c r="P9" s="6"/>
      <c r="Q9" s="95"/>
      <c r="R9" s="247" t="s">
        <v>2</v>
      </c>
      <c r="S9" s="249" t="str">
        <f>IF(ISBLANK('Job Info.'!D5),"",'Job Info.'!D5)</f>
        <v/>
      </c>
      <c r="T9" s="249"/>
      <c r="U9" s="249"/>
      <c r="V9" s="249"/>
      <c r="W9" s="249"/>
      <c r="X9" s="249"/>
      <c r="Y9" s="249"/>
      <c r="Z9" s="249"/>
      <c r="AA9" s="249"/>
      <c r="AB9" s="50"/>
    </row>
    <row r="10" spans="1:49" ht="21.9" customHeight="1" x14ac:dyDescent="0.3">
      <c r="A10" s="96"/>
      <c r="B10" s="97" t="s">
        <v>3</v>
      </c>
      <c r="C10" s="383" t="str">
        <f>IF(ISBLANK('Job Info.'!D4),"",'Job Info.'!D4)</f>
        <v/>
      </c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4"/>
      <c r="P10" s="5"/>
      <c r="Q10" s="3"/>
      <c r="R10" s="97" t="s">
        <v>22</v>
      </c>
      <c r="S10" s="383" t="str">
        <f>IF(ISBLANK('Job Info.'!D6),"",'Job Info.'!D6)</f>
        <v/>
      </c>
      <c r="T10" s="383"/>
      <c r="U10" s="383"/>
      <c r="V10" s="383"/>
      <c r="W10" s="384"/>
      <c r="X10" s="3"/>
      <c r="Y10" s="97" t="s">
        <v>23</v>
      </c>
      <c r="Z10" s="249" t="str">
        <f>IF(ISBLANK('Job Info.'!D7),"",'Job Info.'!D7)</f>
        <v/>
      </c>
      <c r="AA10" s="249"/>
      <c r="AB10" s="50"/>
    </row>
    <row r="11" spans="1:49" ht="9.9" customHeight="1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0"/>
    </row>
    <row r="12" spans="1:49" ht="18" customHeight="1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49" t="s">
        <v>4</v>
      </c>
      <c r="AA12" s="168"/>
      <c r="AB12" s="183">
        <f>AA12</f>
        <v>0</v>
      </c>
    </row>
    <row r="13" spans="1:49" ht="15" customHeight="1" x14ac:dyDescent="0.3">
      <c r="A13" s="94"/>
      <c r="B13" s="94"/>
      <c r="C13" s="9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2"/>
      <c r="X13" s="52"/>
      <c r="Y13" s="52"/>
      <c r="Z13" s="52"/>
      <c r="AA13" s="167" t="s">
        <v>144</v>
      </c>
      <c r="AB13" s="50"/>
      <c r="AT13" s="327" t="s">
        <v>502</v>
      </c>
      <c r="AU13" s="409" t="s">
        <v>503</v>
      </c>
      <c r="AV13" s="410"/>
    </row>
    <row r="14" spans="1:49" s="84" customFormat="1" ht="17.100000000000001" customHeight="1" thickBot="1" x14ac:dyDescent="0.3">
      <c r="A14" s="377" t="s">
        <v>51</v>
      </c>
      <c r="B14" s="377" t="s">
        <v>28</v>
      </c>
      <c r="C14" s="377" t="s">
        <v>24</v>
      </c>
      <c r="D14" s="379" t="s">
        <v>25</v>
      </c>
      <c r="E14" s="391"/>
      <c r="F14" s="370" t="s">
        <v>9</v>
      </c>
      <c r="G14" s="372"/>
      <c r="H14" s="371"/>
      <c r="I14" s="370" t="s">
        <v>10</v>
      </c>
      <c r="J14" s="372"/>
      <c r="K14" s="371"/>
      <c r="L14" s="370" t="s">
        <v>11</v>
      </c>
      <c r="M14" s="371"/>
      <c r="N14" s="370" t="s">
        <v>12</v>
      </c>
      <c r="O14" s="372"/>
      <c r="P14" s="371"/>
      <c r="Q14" s="370" t="s">
        <v>13</v>
      </c>
      <c r="R14" s="372"/>
      <c r="S14" s="371"/>
      <c r="T14" s="370" t="s">
        <v>14</v>
      </c>
      <c r="U14" s="372"/>
      <c r="V14" s="372"/>
      <c r="W14" s="372"/>
      <c r="X14" s="372"/>
      <c r="Y14" s="370" t="s">
        <v>148</v>
      </c>
      <c r="Z14" s="371"/>
      <c r="AA14" s="254" t="s">
        <v>15</v>
      </c>
      <c r="AB14" s="50"/>
      <c r="AC14" s="172" t="s">
        <v>80</v>
      </c>
      <c r="AT14" s="328"/>
      <c r="AU14" s="411"/>
      <c r="AV14" s="412"/>
      <c r="AW14" s="171" t="s">
        <v>81</v>
      </c>
    </row>
    <row r="15" spans="1:49" s="84" customFormat="1" ht="17.100000000000001" customHeight="1" x14ac:dyDescent="0.3">
      <c r="A15" s="378"/>
      <c r="B15" s="378"/>
      <c r="C15" s="378"/>
      <c r="D15" s="381"/>
      <c r="E15" s="392"/>
      <c r="F15" s="370" t="s">
        <v>16</v>
      </c>
      <c r="G15" s="371"/>
      <c r="H15" s="81" t="s">
        <v>17</v>
      </c>
      <c r="I15" s="370" t="s">
        <v>16</v>
      </c>
      <c r="J15" s="371"/>
      <c r="K15" s="81" t="s">
        <v>17</v>
      </c>
      <c r="L15" s="81" t="s">
        <v>18</v>
      </c>
      <c r="M15" s="81" t="s">
        <v>19</v>
      </c>
      <c r="N15" s="370" t="s">
        <v>16</v>
      </c>
      <c r="O15" s="371"/>
      <c r="P15" s="81" t="s">
        <v>17</v>
      </c>
      <c r="Q15" s="370" t="s">
        <v>16</v>
      </c>
      <c r="R15" s="371"/>
      <c r="S15" s="81" t="s">
        <v>17</v>
      </c>
      <c r="T15" s="370" t="s">
        <v>106</v>
      </c>
      <c r="U15" s="371"/>
      <c r="V15" s="370" t="s">
        <v>107</v>
      </c>
      <c r="W15" s="371"/>
      <c r="X15" s="252" t="s">
        <v>27</v>
      </c>
      <c r="Y15" s="81" t="s">
        <v>149</v>
      </c>
      <c r="Z15" s="81" t="s">
        <v>150</v>
      </c>
      <c r="AA15" s="259" t="s">
        <v>72</v>
      </c>
      <c r="AB15" s="50"/>
      <c r="AD15" s="19" t="s">
        <v>90</v>
      </c>
      <c r="AE15" s="20" t="s">
        <v>91</v>
      </c>
      <c r="AF15" s="20" t="s">
        <v>92</v>
      </c>
      <c r="AG15" s="20" t="s">
        <v>93</v>
      </c>
      <c r="AH15" s="21" t="s">
        <v>151</v>
      </c>
      <c r="AI15" s="173" t="s">
        <v>209</v>
      </c>
      <c r="AJ15" s="174" t="s">
        <v>210</v>
      </c>
      <c r="AK15" s="174" t="s">
        <v>211</v>
      </c>
      <c r="AL15" s="174" t="s">
        <v>212</v>
      </c>
      <c r="AM15" s="174" t="s">
        <v>186</v>
      </c>
      <c r="AN15" s="174" t="s">
        <v>202</v>
      </c>
      <c r="AO15" s="174" t="s">
        <v>221</v>
      </c>
      <c r="AP15" s="174" t="s">
        <v>218</v>
      </c>
      <c r="AQ15" s="174" t="s">
        <v>213</v>
      </c>
      <c r="AR15" s="174" t="s">
        <v>219</v>
      </c>
      <c r="AS15" s="174" t="s">
        <v>220</v>
      </c>
      <c r="AT15" s="329"/>
      <c r="AU15" s="413"/>
      <c r="AV15" s="414"/>
    </row>
    <row r="16" spans="1:49" ht="18.899999999999999" customHeight="1" x14ac:dyDescent="0.25">
      <c r="A16" s="149"/>
      <c r="B16" s="148"/>
      <c r="C16" s="149"/>
      <c r="D16" s="150"/>
      <c r="E16" s="151"/>
      <c r="F16" s="150"/>
      <c r="G16" s="151"/>
      <c r="H16" s="149"/>
      <c r="I16" s="150"/>
      <c r="J16" s="151"/>
      <c r="K16" s="149"/>
      <c r="L16" s="152"/>
      <c r="M16" s="152"/>
      <c r="N16" s="246"/>
      <c r="O16" s="180"/>
      <c r="P16" s="149"/>
      <c r="Q16" s="246"/>
      <c r="R16" s="180"/>
      <c r="S16" s="149"/>
      <c r="T16" s="150"/>
      <c r="U16" s="151"/>
      <c r="V16" s="150"/>
      <c r="W16" s="151"/>
      <c r="X16" s="152"/>
      <c r="Y16" s="153"/>
      <c r="Z16" s="153"/>
      <c r="AA16" s="157"/>
      <c r="AB16" s="207"/>
      <c r="AD16" s="22">
        <f>IF($C16="",0,IF(SUM(AE16:AG16)&gt;0,0,IF(ISERROR(SEARCH("K",$C16,1))=TRUE,0,$B16)))</f>
        <v>0</v>
      </c>
      <c r="AE16" s="23">
        <f t="shared" ref="AE16:AE45" si="0">IF(ISERROR(SEARCH("LH",$C16,1))=TRUE,0,$B16)</f>
        <v>0</v>
      </c>
      <c r="AF16" s="23">
        <f t="shared" ref="AF16:AF45" si="1">IF(ISERROR(SEARCH("JS",$C16))=TRUE,IF(ISERROR(SEARCH("2.5K",$C16))=TRUE,0,$B16),$B16)</f>
        <v>0</v>
      </c>
      <c r="AG16" s="23">
        <f t="shared" ref="AG16:AG45" si="2">IF(ISERROR(SEARCH("HDR",$C16,1))=TRUE,0,$B16)</f>
        <v>0</v>
      </c>
      <c r="AH16" s="24">
        <f t="shared" ref="AH16:AH45" si="3">IF(ISERROR(SEARCH("CJ",$C16,1))=TRUE,0,$B16)</f>
        <v>0</v>
      </c>
      <c r="AI16" s="175" t="b">
        <v>0</v>
      </c>
      <c r="AJ16" s="146" t="e">
        <f t="shared" ref="AJ16:AJ45" si="4">VALUE(IF(AK16="","",LEFT(C16,SEARCH(AK16,C16)-1)))</f>
        <v>#VALUE!</v>
      </c>
      <c r="AK16" s="146" t="str">
        <f t="shared" ref="AK16:AK45" si="5">IF(AU16="",AV16,AU16)</f>
        <v/>
      </c>
      <c r="AL16" s="146" t="e">
        <f t="shared" ref="AL16:AL45" si="6">IF(ISERROR(SEARCH("/",C16)),VALUE(MID(C16,SEARCH(AK16,C16)+LEN(AK16),LEN(C16))),"")</f>
        <v>#VALUE!</v>
      </c>
      <c r="AM16" s="146" t="str">
        <f t="shared" ref="AM16:AM45" si="7">IF(ISERROR(SEARCH("/",C16)),"",VALUE(MID(C16,SEARCH(AK16,C16)+LEN(AK16),SEARCH("/",C16)-SEARCH(AK16,C16)-LEN(AK16))))</f>
        <v/>
      </c>
      <c r="AN16" s="146" t="str">
        <f t="shared" ref="AN16:AN45" si="8">IF(ISERROR(SEARCH("/",C16)),"",VALUE(MID(C16,SEARCH("/",C16)+1,LEN(C16))))</f>
        <v/>
      </c>
      <c r="AO16" s="146" t="b">
        <f>IF(OR(ISERROR(AJ16),ISERROR(AL16),ISERROR(AM16),ISERROR(AN16)),FALSE,IF(AL16&lt;&gt;"",IF(ISERROR(VLOOKUP(C16,TblJoistSize!$A:$A,1,FALSE)),FALSE,TRUE),TRUE))</f>
        <v>0</v>
      </c>
      <c r="AP16" s="146" t="e">
        <f t="shared" ref="AP16:AP45" si="9">VLOOKUP(AK16,$AJ$48:$AM$54,4,FALSE)+IF(LEFT(H16,1)="R",(F16*12+G16),0)</f>
        <v>#N/A</v>
      </c>
      <c r="AQ16" s="146" t="str">
        <f t="shared" ref="AQ16:AQ45" si="10">IF((T16*12+U16)&gt;0,IF(AND((T16*12+U16)&gt;=1,(T16*12+U16)&lt;=(AP16-1)+IF(H16="X",2,0)),"Yes","No"),"No")</f>
        <v>No</v>
      </c>
      <c r="AR16" s="146" t="e">
        <f t="shared" ref="AR16:AR45" si="11">VLOOKUP(AK16,$AJ$48:$AM$54,4,FALSE)+IF(LEFT(K16,1)="R",(I16*12+J16),0)</f>
        <v>#N/A</v>
      </c>
      <c r="AS16" s="146" t="str">
        <f t="shared" ref="AS16:AS45" si="12">IF((V16*12+W16)&gt;0,IF(AND((V16*12+W16)&gt;=1,(V16*12+W16)&lt;=(AR16-1)+IF(K16="X",2,0)),"Yes","No"),"No")</f>
        <v>No</v>
      </c>
      <c r="AT16" s="146" t="str">
        <f t="shared" ref="AT16:AT45" si="13">IF(ISERROR(AJ16),"",IF(AND(AJ16=2.5,AK16="K"),"JS",AK16))</f>
        <v/>
      </c>
      <c r="AU16" s="146" t="str">
        <f t="shared" ref="AU16:AU45" si="14">IF(NOT(ISERROR(SEARCH("KCS",C16))),"KCS",IF(NOT(ISERROR(SEARCH("K",C16))),"K",IF(NOT(ISERROR(SEARCH("SLH",C16))),"SLH",IF(NOT(ISERROR(SEARCH("DLH",C16))),"DLH",IF(NOT(ISERROR(SEARCH("LH",C16))),"LH","")))))</f>
        <v/>
      </c>
      <c r="AV16" s="146" t="str">
        <f t="shared" ref="AV16:AV45" si="15">IF(NOT(ISERROR(SEARCH("JS",C16))),"JS",IF(NOT(ISERROR(SEARCH("HDR",C16))),"HDR",IF(NOT(ISERROR(SEARCH("CJ",C16))),"CJ","")))</f>
        <v/>
      </c>
    </row>
    <row r="17" spans="1:48" ht="18.899999999999999" customHeight="1" x14ac:dyDescent="0.25">
      <c r="A17" s="149"/>
      <c r="B17" s="148"/>
      <c r="C17" s="149"/>
      <c r="D17" s="150"/>
      <c r="E17" s="151"/>
      <c r="F17" s="150"/>
      <c r="G17" s="151"/>
      <c r="H17" s="149"/>
      <c r="I17" s="150"/>
      <c r="J17" s="151"/>
      <c r="K17" s="149"/>
      <c r="L17" s="152"/>
      <c r="M17" s="152"/>
      <c r="N17" s="246"/>
      <c r="O17" s="180"/>
      <c r="P17" s="149"/>
      <c r="Q17" s="246"/>
      <c r="R17" s="180"/>
      <c r="S17" s="149"/>
      <c r="T17" s="150"/>
      <c r="U17" s="151"/>
      <c r="V17" s="150"/>
      <c r="W17" s="151"/>
      <c r="X17" s="152"/>
      <c r="Y17" s="153"/>
      <c r="Z17" s="153"/>
      <c r="AA17" s="157"/>
      <c r="AB17" s="207"/>
      <c r="AD17" s="22">
        <f t="shared" ref="AD17:AD45" si="16">IF($C17="",0,IF(SUM(AE17:AG17)&gt;0,0,IF(ISERROR(SEARCH("K",$C17,1))=TRUE,0,$B17)))</f>
        <v>0</v>
      </c>
      <c r="AE17" s="23">
        <f t="shared" si="0"/>
        <v>0</v>
      </c>
      <c r="AF17" s="23">
        <f t="shared" si="1"/>
        <v>0</v>
      </c>
      <c r="AG17" s="23">
        <f t="shared" si="2"/>
        <v>0</v>
      </c>
      <c r="AH17" s="24">
        <f t="shared" si="3"/>
        <v>0</v>
      </c>
      <c r="AI17" s="175" t="b">
        <v>0</v>
      </c>
      <c r="AJ17" s="146" t="e">
        <f t="shared" si="4"/>
        <v>#VALUE!</v>
      </c>
      <c r="AK17" s="146" t="str">
        <f t="shared" si="5"/>
        <v/>
      </c>
      <c r="AL17" s="146" t="e">
        <f t="shared" si="6"/>
        <v>#VALUE!</v>
      </c>
      <c r="AM17" s="146" t="str">
        <f t="shared" si="7"/>
        <v/>
      </c>
      <c r="AN17" s="146" t="str">
        <f t="shared" si="8"/>
        <v/>
      </c>
      <c r="AO17" s="146" t="b">
        <f>IF(OR(ISERROR(AJ17),ISERROR(AL17),ISERROR(AM17),ISERROR(AN17)),FALSE,IF(AL17&lt;&gt;"",IF(ISERROR(VLOOKUP(C17,TblJoistSize!$A:$A,1,FALSE)),FALSE,TRUE),TRUE))</f>
        <v>0</v>
      </c>
      <c r="AP17" s="146" t="e">
        <f t="shared" si="9"/>
        <v>#N/A</v>
      </c>
      <c r="AQ17" s="146" t="str">
        <f t="shared" si="10"/>
        <v>No</v>
      </c>
      <c r="AR17" s="146" t="e">
        <f t="shared" si="11"/>
        <v>#N/A</v>
      </c>
      <c r="AS17" s="146" t="str">
        <f t="shared" si="12"/>
        <v>No</v>
      </c>
      <c r="AT17" s="146" t="str">
        <f t="shared" si="13"/>
        <v/>
      </c>
      <c r="AU17" s="146" t="str">
        <f t="shared" si="14"/>
        <v/>
      </c>
      <c r="AV17" s="146" t="str">
        <f t="shared" si="15"/>
        <v/>
      </c>
    </row>
    <row r="18" spans="1:48" ht="18.899999999999999" customHeight="1" x14ac:dyDescent="0.25">
      <c r="A18" s="149"/>
      <c r="B18" s="148"/>
      <c r="C18" s="149"/>
      <c r="D18" s="150"/>
      <c r="E18" s="151"/>
      <c r="F18" s="150"/>
      <c r="G18" s="151"/>
      <c r="H18" s="149"/>
      <c r="I18" s="150"/>
      <c r="J18" s="151"/>
      <c r="K18" s="149"/>
      <c r="L18" s="152"/>
      <c r="M18" s="152"/>
      <c r="N18" s="246"/>
      <c r="O18" s="180"/>
      <c r="P18" s="149"/>
      <c r="Q18" s="246"/>
      <c r="R18" s="180"/>
      <c r="S18" s="149"/>
      <c r="T18" s="150"/>
      <c r="U18" s="151"/>
      <c r="V18" s="150"/>
      <c r="W18" s="151"/>
      <c r="X18" s="152"/>
      <c r="Y18" s="153"/>
      <c r="Z18" s="153"/>
      <c r="AA18" s="157"/>
      <c r="AB18" s="207"/>
      <c r="AD18" s="22">
        <f t="shared" si="16"/>
        <v>0</v>
      </c>
      <c r="AE18" s="23">
        <f t="shared" si="0"/>
        <v>0</v>
      </c>
      <c r="AF18" s="23">
        <f t="shared" si="1"/>
        <v>0</v>
      </c>
      <c r="AG18" s="23">
        <f t="shared" si="2"/>
        <v>0</v>
      </c>
      <c r="AH18" s="24">
        <f t="shared" si="3"/>
        <v>0</v>
      </c>
      <c r="AI18" s="175" t="b">
        <v>0</v>
      </c>
      <c r="AJ18" s="146" t="e">
        <f t="shared" si="4"/>
        <v>#VALUE!</v>
      </c>
      <c r="AK18" s="146" t="str">
        <f t="shared" si="5"/>
        <v/>
      </c>
      <c r="AL18" s="146" t="e">
        <f t="shared" si="6"/>
        <v>#VALUE!</v>
      </c>
      <c r="AM18" s="146" t="str">
        <f t="shared" si="7"/>
        <v/>
      </c>
      <c r="AN18" s="146" t="str">
        <f t="shared" si="8"/>
        <v/>
      </c>
      <c r="AO18" s="146" t="b">
        <f>IF(OR(ISERROR(AJ18),ISERROR(AL18),ISERROR(AM18),ISERROR(AN18)),FALSE,IF(AL18&lt;&gt;"",IF(ISERROR(VLOOKUP(C18,TblJoistSize!$A:$A,1,FALSE)),FALSE,TRUE),TRUE))</f>
        <v>0</v>
      </c>
      <c r="AP18" s="146" t="e">
        <f t="shared" si="9"/>
        <v>#N/A</v>
      </c>
      <c r="AQ18" s="146" t="str">
        <f t="shared" si="10"/>
        <v>No</v>
      </c>
      <c r="AR18" s="146" t="e">
        <f t="shared" si="11"/>
        <v>#N/A</v>
      </c>
      <c r="AS18" s="146" t="str">
        <f t="shared" si="12"/>
        <v>No</v>
      </c>
      <c r="AT18" s="146" t="str">
        <f t="shared" si="13"/>
        <v/>
      </c>
      <c r="AU18" s="146" t="str">
        <f t="shared" si="14"/>
        <v/>
      </c>
      <c r="AV18" s="146" t="str">
        <f t="shared" si="15"/>
        <v/>
      </c>
    </row>
    <row r="19" spans="1:48" ht="18.899999999999999" customHeight="1" x14ac:dyDescent="0.25">
      <c r="A19" s="149"/>
      <c r="B19" s="148"/>
      <c r="C19" s="149"/>
      <c r="D19" s="150"/>
      <c r="E19" s="151"/>
      <c r="F19" s="150"/>
      <c r="G19" s="151"/>
      <c r="H19" s="149"/>
      <c r="I19" s="150"/>
      <c r="J19" s="151"/>
      <c r="K19" s="149"/>
      <c r="L19" s="152"/>
      <c r="M19" s="152"/>
      <c r="N19" s="246"/>
      <c r="O19" s="180"/>
      <c r="P19" s="149"/>
      <c r="Q19" s="246"/>
      <c r="R19" s="180"/>
      <c r="S19" s="149"/>
      <c r="T19" s="150"/>
      <c r="U19" s="151"/>
      <c r="V19" s="150"/>
      <c r="W19" s="151"/>
      <c r="X19" s="152"/>
      <c r="Y19" s="153"/>
      <c r="Z19" s="153"/>
      <c r="AA19" s="157"/>
      <c r="AB19" s="207"/>
      <c r="AD19" s="22">
        <f t="shared" si="16"/>
        <v>0</v>
      </c>
      <c r="AE19" s="23">
        <f t="shared" si="0"/>
        <v>0</v>
      </c>
      <c r="AF19" s="23">
        <f t="shared" si="1"/>
        <v>0</v>
      </c>
      <c r="AG19" s="23">
        <f t="shared" si="2"/>
        <v>0</v>
      </c>
      <c r="AH19" s="24">
        <f t="shared" si="3"/>
        <v>0</v>
      </c>
      <c r="AI19" s="175" t="b">
        <v>0</v>
      </c>
      <c r="AJ19" s="146" t="e">
        <f t="shared" si="4"/>
        <v>#VALUE!</v>
      </c>
      <c r="AK19" s="146" t="str">
        <f t="shared" si="5"/>
        <v/>
      </c>
      <c r="AL19" s="146" t="e">
        <f t="shared" si="6"/>
        <v>#VALUE!</v>
      </c>
      <c r="AM19" s="146" t="str">
        <f t="shared" si="7"/>
        <v/>
      </c>
      <c r="AN19" s="146" t="str">
        <f t="shared" si="8"/>
        <v/>
      </c>
      <c r="AO19" s="146" t="b">
        <f>IF(OR(ISERROR(AJ19),ISERROR(AL19),ISERROR(AM19),ISERROR(AN19)),FALSE,IF(AL19&lt;&gt;"",IF(ISERROR(VLOOKUP(C19,TblJoistSize!$A:$A,1,FALSE)),FALSE,TRUE),TRUE))</f>
        <v>0</v>
      </c>
      <c r="AP19" s="146" t="e">
        <f t="shared" si="9"/>
        <v>#N/A</v>
      </c>
      <c r="AQ19" s="146" t="str">
        <f t="shared" si="10"/>
        <v>No</v>
      </c>
      <c r="AR19" s="146" t="e">
        <f t="shared" si="11"/>
        <v>#N/A</v>
      </c>
      <c r="AS19" s="146" t="str">
        <f t="shared" si="12"/>
        <v>No</v>
      </c>
      <c r="AT19" s="146" t="str">
        <f t="shared" si="13"/>
        <v/>
      </c>
      <c r="AU19" s="146" t="str">
        <f t="shared" si="14"/>
        <v/>
      </c>
      <c r="AV19" s="146" t="str">
        <f t="shared" si="15"/>
        <v/>
      </c>
    </row>
    <row r="20" spans="1:48" ht="18.899999999999999" customHeight="1" x14ac:dyDescent="0.25">
      <c r="A20" s="149"/>
      <c r="B20" s="148"/>
      <c r="C20" s="149"/>
      <c r="D20" s="150"/>
      <c r="E20" s="151"/>
      <c r="F20" s="150"/>
      <c r="G20" s="151"/>
      <c r="H20" s="149"/>
      <c r="I20" s="150"/>
      <c r="J20" s="151"/>
      <c r="K20" s="149"/>
      <c r="L20" s="152"/>
      <c r="M20" s="152"/>
      <c r="N20" s="246"/>
      <c r="O20" s="180"/>
      <c r="P20" s="149"/>
      <c r="Q20" s="246"/>
      <c r="R20" s="180"/>
      <c r="S20" s="149"/>
      <c r="T20" s="150"/>
      <c r="U20" s="151"/>
      <c r="V20" s="150"/>
      <c r="W20" s="151"/>
      <c r="X20" s="152"/>
      <c r="Y20" s="153"/>
      <c r="Z20" s="153"/>
      <c r="AA20" s="157"/>
      <c r="AB20" s="207"/>
      <c r="AD20" s="22">
        <f t="shared" si="16"/>
        <v>0</v>
      </c>
      <c r="AE20" s="23">
        <f t="shared" si="0"/>
        <v>0</v>
      </c>
      <c r="AF20" s="23">
        <f t="shared" si="1"/>
        <v>0</v>
      </c>
      <c r="AG20" s="23">
        <f t="shared" si="2"/>
        <v>0</v>
      </c>
      <c r="AH20" s="24">
        <f t="shared" si="3"/>
        <v>0</v>
      </c>
      <c r="AI20" s="175" t="b">
        <v>0</v>
      </c>
      <c r="AJ20" s="146" t="e">
        <f t="shared" si="4"/>
        <v>#VALUE!</v>
      </c>
      <c r="AK20" s="146" t="str">
        <f t="shared" si="5"/>
        <v/>
      </c>
      <c r="AL20" s="146" t="e">
        <f t="shared" si="6"/>
        <v>#VALUE!</v>
      </c>
      <c r="AM20" s="146" t="str">
        <f t="shared" si="7"/>
        <v/>
      </c>
      <c r="AN20" s="146" t="str">
        <f t="shared" si="8"/>
        <v/>
      </c>
      <c r="AO20" s="146" t="b">
        <f>IF(OR(ISERROR(AJ20),ISERROR(AL20),ISERROR(AM20),ISERROR(AN20)),FALSE,IF(AL20&lt;&gt;"",IF(ISERROR(VLOOKUP(C20,TblJoistSize!$A:$A,1,FALSE)),FALSE,TRUE),TRUE))</f>
        <v>0</v>
      </c>
      <c r="AP20" s="146" t="e">
        <f t="shared" si="9"/>
        <v>#N/A</v>
      </c>
      <c r="AQ20" s="146" t="str">
        <f t="shared" si="10"/>
        <v>No</v>
      </c>
      <c r="AR20" s="146" t="e">
        <f t="shared" si="11"/>
        <v>#N/A</v>
      </c>
      <c r="AS20" s="146" t="str">
        <f t="shared" si="12"/>
        <v>No</v>
      </c>
      <c r="AT20" s="146" t="str">
        <f t="shared" si="13"/>
        <v/>
      </c>
      <c r="AU20" s="146" t="str">
        <f t="shared" si="14"/>
        <v/>
      </c>
      <c r="AV20" s="146" t="str">
        <f t="shared" si="15"/>
        <v/>
      </c>
    </row>
    <row r="21" spans="1:48" ht="18.899999999999999" customHeight="1" x14ac:dyDescent="0.25">
      <c r="A21" s="149"/>
      <c r="B21" s="148"/>
      <c r="C21" s="149"/>
      <c r="D21" s="150"/>
      <c r="E21" s="151"/>
      <c r="F21" s="150"/>
      <c r="G21" s="151"/>
      <c r="H21" s="149"/>
      <c r="I21" s="150"/>
      <c r="J21" s="151"/>
      <c r="K21" s="149"/>
      <c r="L21" s="152"/>
      <c r="M21" s="152"/>
      <c r="N21" s="246"/>
      <c r="O21" s="180"/>
      <c r="P21" s="149"/>
      <c r="Q21" s="246"/>
      <c r="R21" s="180"/>
      <c r="S21" s="149"/>
      <c r="T21" s="150"/>
      <c r="U21" s="151"/>
      <c r="V21" s="150"/>
      <c r="W21" s="151"/>
      <c r="X21" s="152"/>
      <c r="Y21" s="153"/>
      <c r="Z21" s="153"/>
      <c r="AA21" s="157"/>
      <c r="AB21" s="207"/>
      <c r="AD21" s="22">
        <f t="shared" si="16"/>
        <v>0</v>
      </c>
      <c r="AE21" s="23">
        <f t="shared" si="0"/>
        <v>0</v>
      </c>
      <c r="AF21" s="23">
        <f t="shared" si="1"/>
        <v>0</v>
      </c>
      <c r="AG21" s="23">
        <f t="shared" si="2"/>
        <v>0</v>
      </c>
      <c r="AH21" s="24">
        <f t="shared" si="3"/>
        <v>0</v>
      </c>
      <c r="AI21" s="175" t="b">
        <v>0</v>
      </c>
      <c r="AJ21" s="146" t="e">
        <f t="shared" si="4"/>
        <v>#VALUE!</v>
      </c>
      <c r="AK21" s="146" t="str">
        <f t="shared" si="5"/>
        <v/>
      </c>
      <c r="AL21" s="146" t="e">
        <f t="shared" si="6"/>
        <v>#VALUE!</v>
      </c>
      <c r="AM21" s="146" t="str">
        <f t="shared" si="7"/>
        <v/>
      </c>
      <c r="AN21" s="146" t="str">
        <f t="shared" si="8"/>
        <v/>
      </c>
      <c r="AO21" s="146" t="b">
        <f>IF(OR(ISERROR(AJ21),ISERROR(AL21),ISERROR(AM21),ISERROR(AN21)),FALSE,IF(AL21&lt;&gt;"",IF(ISERROR(VLOOKUP(C21,TblJoistSize!$A:$A,1,FALSE)),FALSE,TRUE),TRUE))</f>
        <v>0</v>
      </c>
      <c r="AP21" s="146" t="e">
        <f t="shared" si="9"/>
        <v>#N/A</v>
      </c>
      <c r="AQ21" s="146" t="str">
        <f t="shared" si="10"/>
        <v>No</v>
      </c>
      <c r="AR21" s="146" t="e">
        <f t="shared" si="11"/>
        <v>#N/A</v>
      </c>
      <c r="AS21" s="146" t="str">
        <f t="shared" si="12"/>
        <v>No</v>
      </c>
      <c r="AT21" s="146" t="str">
        <f t="shared" si="13"/>
        <v/>
      </c>
      <c r="AU21" s="146" t="str">
        <f t="shared" si="14"/>
        <v/>
      </c>
      <c r="AV21" s="146" t="str">
        <f t="shared" si="15"/>
        <v/>
      </c>
    </row>
    <row r="22" spans="1:48" ht="18.899999999999999" customHeight="1" x14ac:dyDescent="0.25">
      <c r="A22" s="149"/>
      <c r="B22" s="148"/>
      <c r="C22" s="149"/>
      <c r="D22" s="150"/>
      <c r="E22" s="151"/>
      <c r="F22" s="150"/>
      <c r="G22" s="151"/>
      <c r="H22" s="149"/>
      <c r="I22" s="150"/>
      <c r="J22" s="151"/>
      <c r="K22" s="149"/>
      <c r="L22" s="152"/>
      <c r="M22" s="152"/>
      <c r="N22" s="246"/>
      <c r="O22" s="180"/>
      <c r="P22" s="149"/>
      <c r="Q22" s="246"/>
      <c r="R22" s="180"/>
      <c r="S22" s="149"/>
      <c r="T22" s="150"/>
      <c r="U22" s="151"/>
      <c r="V22" s="150"/>
      <c r="W22" s="151"/>
      <c r="X22" s="152"/>
      <c r="Y22" s="153"/>
      <c r="Z22" s="153"/>
      <c r="AA22" s="157"/>
      <c r="AB22" s="207"/>
      <c r="AD22" s="22">
        <f t="shared" si="16"/>
        <v>0</v>
      </c>
      <c r="AE22" s="23">
        <f t="shared" si="0"/>
        <v>0</v>
      </c>
      <c r="AF22" s="23">
        <f t="shared" si="1"/>
        <v>0</v>
      </c>
      <c r="AG22" s="23">
        <f t="shared" si="2"/>
        <v>0</v>
      </c>
      <c r="AH22" s="24">
        <f t="shared" si="3"/>
        <v>0</v>
      </c>
      <c r="AI22" s="175" t="b">
        <v>0</v>
      </c>
      <c r="AJ22" s="146" t="e">
        <f t="shared" si="4"/>
        <v>#VALUE!</v>
      </c>
      <c r="AK22" s="146" t="str">
        <f t="shared" si="5"/>
        <v/>
      </c>
      <c r="AL22" s="146" t="e">
        <f t="shared" si="6"/>
        <v>#VALUE!</v>
      </c>
      <c r="AM22" s="146" t="str">
        <f t="shared" si="7"/>
        <v/>
      </c>
      <c r="AN22" s="146" t="str">
        <f t="shared" si="8"/>
        <v/>
      </c>
      <c r="AO22" s="146" t="b">
        <f>IF(OR(ISERROR(AJ22),ISERROR(AL22),ISERROR(AM22),ISERROR(AN22)),FALSE,IF(AL22&lt;&gt;"",IF(ISERROR(VLOOKUP(C22,TblJoistSize!$A:$A,1,FALSE)),FALSE,TRUE),TRUE))</f>
        <v>0</v>
      </c>
      <c r="AP22" s="146" t="e">
        <f t="shared" si="9"/>
        <v>#N/A</v>
      </c>
      <c r="AQ22" s="146" t="str">
        <f t="shared" si="10"/>
        <v>No</v>
      </c>
      <c r="AR22" s="146" t="e">
        <f t="shared" si="11"/>
        <v>#N/A</v>
      </c>
      <c r="AS22" s="146" t="str">
        <f t="shared" si="12"/>
        <v>No</v>
      </c>
      <c r="AT22" s="146" t="str">
        <f t="shared" si="13"/>
        <v/>
      </c>
      <c r="AU22" s="146" t="str">
        <f t="shared" si="14"/>
        <v/>
      </c>
      <c r="AV22" s="146" t="str">
        <f t="shared" si="15"/>
        <v/>
      </c>
    </row>
    <row r="23" spans="1:48" ht="18.899999999999999" customHeight="1" x14ac:dyDescent="0.25">
      <c r="A23" s="149"/>
      <c r="B23" s="148"/>
      <c r="C23" s="149"/>
      <c r="D23" s="150"/>
      <c r="E23" s="151"/>
      <c r="F23" s="150"/>
      <c r="G23" s="151"/>
      <c r="H23" s="149"/>
      <c r="I23" s="150"/>
      <c r="J23" s="151"/>
      <c r="K23" s="149"/>
      <c r="L23" s="152"/>
      <c r="M23" s="152"/>
      <c r="N23" s="246"/>
      <c r="O23" s="180"/>
      <c r="P23" s="149"/>
      <c r="Q23" s="246"/>
      <c r="R23" s="180"/>
      <c r="S23" s="149"/>
      <c r="T23" s="150"/>
      <c r="U23" s="151"/>
      <c r="V23" s="150"/>
      <c r="W23" s="151"/>
      <c r="X23" s="152"/>
      <c r="Y23" s="153"/>
      <c r="Z23" s="153"/>
      <c r="AA23" s="157"/>
      <c r="AB23" s="207"/>
      <c r="AD23" s="22">
        <f t="shared" si="16"/>
        <v>0</v>
      </c>
      <c r="AE23" s="23">
        <f t="shared" si="0"/>
        <v>0</v>
      </c>
      <c r="AF23" s="23">
        <f t="shared" si="1"/>
        <v>0</v>
      </c>
      <c r="AG23" s="23">
        <f t="shared" si="2"/>
        <v>0</v>
      </c>
      <c r="AH23" s="24">
        <f t="shared" si="3"/>
        <v>0</v>
      </c>
      <c r="AI23" s="175" t="b">
        <v>0</v>
      </c>
      <c r="AJ23" s="146" t="e">
        <f t="shared" si="4"/>
        <v>#VALUE!</v>
      </c>
      <c r="AK23" s="146" t="str">
        <f t="shared" si="5"/>
        <v/>
      </c>
      <c r="AL23" s="146" t="e">
        <f t="shared" si="6"/>
        <v>#VALUE!</v>
      </c>
      <c r="AM23" s="146" t="str">
        <f t="shared" si="7"/>
        <v/>
      </c>
      <c r="AN23" s="146" t="str">
        <f t="shared" si="8"/>
        <v/>
      </c>
      <c r="AO23" s="146" t="b">
        <f>IF(OR(ISERROR(AJ23),ISERROR(AL23),ISERROR(AM23),ISERROR(AN23)),FALSE,IF(AL23&lt;&gt;"",IF(ISERROR(VLOOKUP(C23,TblJoistSize!$A:$A,1,FALSE)),FALSE,TRUE),TRUE))</f>
        <v>0</v>
      </c>
      <c r="AP23" s="146" t="e">
        <f t="shared" si="9"/>
        <v>#N/A</v>
      </c>
      <c r="AQ23" s="146" t="str">
        <f t="shared" si="10"/>
        <v>No</v>
      </c>
      <c r="AR23" s="146" t="e">
        <f t="shared" si="11"/>
        <v>#N/A</v>
      </c>
      <c r="AS23" s="146" t="str">
        <f t="shared" si="12"/>
        <v>No</v>
      </c>
      <c r="AT23" s="146" t="str">
        <f t="shared" si="13"/>
        <v/>
      </c>
      <c r="AU23" s="146" t="str">
        <f t="shared" si="14"/>
        <v/>
      </c>
      <c r="AV23" s="146" t="str">
        <f t="shared" si="15"/>
        <v/>
      </c>
    </row>
    <row r="24" spans="1:48" ht="18.899999999999999" customHeight="1" x14ac:dyDescent="0.25">
      <c r="A24" s="149"/>
      <c r="B24" s="148"/>
      <c r="C24" s="149"/>
      <c r="D24" s="150"/>
      <c r="E24" s="151"/>
      <c r="F24" s="150"/>
      <c r="G24" s="151"/>
      <c r="H24" s="149"/>
      <c r="I24" s="150"/>
      <c r="J24" s="151"/>
      <c r="K24" s="149"/>
      <c r="L24" s="152"/>
      <c r="M24" s="152"/>
      <c r="N24" s="246"/>
      <c r="O24" s="180"/>
      <c r="P24" s="149"/>
      <c r="Q24" s="246"/>
      <c r="R24" s="180"/>
      <c r="S24" s="149"/>
      <c r="T24" s="150"/>
      <c r="U24" s="151"/>
      <c r="V24" s="150"/>
      <c r="W24" s="151"/>
      <c r="X24" s="152"/>
      <c r="Y24" s="153"/>
      <c r="Z24" s="153"/>
      <c r="AA24" s="157"/>
      <c r="AB24" s="207"/>
      <c r="AD24" s="22">
        <f t="shared" si="16"/>
        <v>0</v>
      </c>
      <c r="AE24" s="23">
        <f t="shared" si="0"/>
        <v>0</v>
      </c>
      <c r="AF24" s="23">
        <f t="shared" si="1"/>
        <v>0</v>
      </c>
      <c r="AG24" s="23">
        <f t="shared" si="2"/>
        <v>0</v>
      </c>
      <c r="AH24" s="24">
        <f t="shared" si="3"/>
        <v>0</v>
      </c>
      <c r="AI24" s="175" t="b">
        <v>0</v>
      </c>
      <c r="AJ24" s="146" t="e">
        <f t="shared" si="4"/>
        <v>#VALUE!</v>
      </c>
      <c r="AK24" s="146" t="str">
        <f t="shared" si="5"/>
        <v/>
      </c>
      <c r="AL24" s="146" t="e">
        <f t="shared" si="6"/>
        <v>#VALUE!</v>
      </c>
      <c r="AM24" s="146" t="str">
        <f t="shared" si="7"/>
        <v/>
      </c>
      <c r="AN24" s="146" t="str">
        <f t="shared" si="8"/>
        <v/>
      </c>
      <c r="AO24" s="146" t="b">
        <f>IF(OR(ISERROR(AJ24),ISERROR(AL24),ISERROR(AM24),ISERROR(AN24)),FALSE,IF(AL24&lt;&gt;"",IF(ISERROR(VLOOKUP(C24,TblJoistSize!$A:$A,1,FALSE)),FALSE,TRUE),TRUE))</f>
        <v>0</v>
      </c>
      <c r="AP24" s="146" t="e">
        <f t="shared" si="9"/>
        <v>#N/A</v>
      </c>
      <c r="AQ24" s="146" t="str">
        <f t="shared" si="10"/>
        <v>No</v>
      </c>
      <c r="AR24" s="146" t="e">
        <f t="shared" si="11"/>
        <v>#N/A</v>
      </c>
      <c r="AS24" s="146" t="str">
        <f t="shared" si="12"/>
        <v>No</v>
      </c>
      <c r="AT24" s="146" t="str">
        <f t="shared" si="13"/>
        <v/>
      </c>
      <c r="AU24" s="146" t="str">
        <f t="shared" si="14"/>
        <v/>
      </c>
      <c r="AV24" s="146" t="str">
        <f t="shared" si="15"/>
        <v/>
      </c>
    </row>
    <row r="25" spans="1:48" ht="18.899999999999999" customHeight="1" x14ac:dyDescent="0.25">
      <c r="A25" s="149"/>
      <c r="B25" s="148"/>
      <c r="C25" s="149"/>
      <c r="D25" s="150"/>
      <c r="E25" s="151"/>
      <c r="F25" s="150"/>
      <c r="G25" s="151"/>
      <c r="H25" s="149"/>
      <c r="I25" s="150"/>
      <c r="J25" s="151"/>
      <c r="K25" s="149"/>
      <c r="L25" s="152"/>
      <c r="M25" s="152"/>
      <c r="N25" s="246"/>
      <c r="O25" s="180"/>
      <c r="P25" s="149"/>
      <c r="Q25" s="246"/>
      <c r="R25" s="180"/>
      <c r="S25" s="149"/>
      <c r="T25" s="150"/>
      <c r="U25" s="151"/>
      <c r="V25" s="150"/>
      <c r="W25" s="151"/>
      <c r="X25" s="152"/>
      <c r="Y25" s="153"/>
      <c r="Z25" s="153"/>
      <c r="AA25" s="157"/>
      <c r="AB25" s="207"/>
      <c r="AD25" s="22">
        <f t="shared" si="16"/>
        <v>0</v>
      </c>
      <c r="AE25" s="23">
        <f t="shared" si="0"/>
        <v>0</v>
      </c>
      <c r="AF25" s="23">
        <f t="shared" si="1"/>
        <v>0</v>
      </c>
      <c r="AG25" s="23">
        <f t="shared" si="2"/>
        <v>0</v>
      </c>
      <c r="AH25" s="24">
        <f t="shared" si="3"/>
        <v>0</v>
      </c>
      <c r="AI25" s="175" t="b">
        <v>0</v>
      </c>
      <c r="AJ25" s="146" t="e">
        <f t="shared" si="4"/>
        <v>#VALUE!</v>
      </c>
      <c r="AK25" s="146" t="str">
        <f t="shared" si="5"/>
        <v/>
      </c>
      <c r="AL25" s="146" t="e">
        <f t="shared" si="6"/>
        <v>#VALUE!</v>
      </c>
      <c r="AM25" s="146" t="str">
        <f t="shared" si="7"/>
        <v/>
      </c>
      <c r="AN25" s="146" t="str">
        <f t="shared" si="8"/>
        <v/>
      </c>
      <c r="AO25" s="146" t="b">
        <f>IF(OR(ISERROR(AJ25),ISERROR(AL25),ISERROR(AM25),ISERROR(AN25)),FALSE,IF(AL25&lt;&gt;"",IF(ISERROR(VLOOKUP(C25,TblJoistSize!$A:$A,1,FALSE)),FALSE,TRUE),TRUE))</f>
        <v>0</v>
      </c>
      <c r="AP25" s="146" t="e">
        <f t="shared" si="9"/>
        <v>#N/A</v>
      </c>
      <c r="AQ25" s="146" t="str">
        <f t="shared" si="10"/>
        <v>No</v>
      </c>
      <c r="AR25" s="146" t="e">
        <f t="shared" si="11"/>
        <v>#N/A</v>
      </c>
      <c r="AS25" s="146" t="str">
        <f t="shared" si="12"/>
        <v>No</v>
      </c>
      <c r="AT25" s="146" t="str">
        <f t="shared" si="13"/>
        <v/>
      </c>
      <c r="AU25" s="146" t="str">
        <f t="shared" si="14"/>
        <v/>
      </c>
      <c r="AV25" s="146" t="str">
        <f t="shared" si="15"/>
        <v/>
      </c>
    </row>
    <row r="26" spans="1:48" ht="18.899999999999999" customHeight="1" x14ac:dyDescent="0.25">
      <c r="A26" s="149"/>
      <c r="B26" s="148"/>
      <c r="C26" s="149"/>
      <c r="D26" s="150"/>
      <c r="E26" s="151"/>
      <c r="F26" s="150"/>
      <c r="G26" s="151"/>
      <c r="H26" s="149"/>
      <c r="I26" s="150"/>
      <c r="J26" s="151"/>
      <c r="K26" s="149"/>
      <c r="L26" s="152"/>
      <c r="M26" s="152"/>
      <c r="N26" s="246"/>
      <c r="O26" s="180"/>
      <c r="P26" s="149"/>
      <c r="Q26" s="246"/>
      <c r="R26" s="180"/>
      <c r="S26" s="149"/>
      <c r="T26" s="150"/>
      <c r="U26" s="151"/>
      <c r="V26" s="150"/>
      <c r="W26" s="151"/>
      <c r="X26" s="152"/>
      <c r="Y26" s="153"/>
      <c r="Z26" s="153"/>
      <c r="AA26" s="157"/>
      <c r="AB26" s="207"/>
      <c r="AD26" s="22">
        <f t="shared" si="16"/>
        <v>0</v>
      </c>
      <c r="AE26" s="23">
        <f t="shared" si="0"/>
        <v>0</v>
      </c>
      <c r="AF26" s="23">
        <f t="shared" si="1"/>
        <v>0</v>
      </c>
      <c r="AG26" s="23">
        <f t="shared" si="2"/>
        <v>0</v>
      </c>
      <c r="AH26" s="24">
        <f t="shared" si="3"/>
        <v>0</v>
      </c>
      <c r="AI26" s="175" t="b">
        <v>0</v>
      </c>
      <c r="AJ26" s="146" t="e">
        <f t="shared" si="4"/>
        <v>#VALUE!</v>
      </c>
      <c r="AK26" s="146" t="str">
        <f t="shared" si="5"/>
        <v/>
      </c>
      <c r="AL26" s="146" t="e">
        <f t="shared" si="6"/>
        <v>#VALUE!</v>
      </c>
      <c r="AM26" s="146" t="str">
        <f t="shared" si="7"/>
        <v/>
      </c>
      <c r="AN26" s="146" t="str">
        <f t="shared" si="8"/>
        <v/>
      </c>
      <c r="AO26" s="146" t="b">
        <f>IF(OR(ISERROR(AJ26),ISERROR(AL26),ISERROR(AM26),ISERROR(AN26)),FALSE,IF(AL26&lt;&gt;"",IF(ISERROR(VLOOKUP(C26,TblJoistSize!$A:$A,1,FALSE)),FALSE,TRUE),TRUE))</f>
        <v>0</v>
      </c>
      <c r="AP26" s="146" t="e">
        <f t="shared" si="9"/>
        <v>#N/A</v>
      </c>
      <c r="AQ26" s="146" t="str">
        <f t="shared" si="10"/>
        <v>No</v>
      </c>
      <c r="AR26" s="146" t="e">
        <f t="shared" si="11"/>
        <v>#N/A</v>
      </c>
      <c r="AS26" s="146" t="str">
        <f t="shared" si="12"/>
        <v>No</v>
      </c>
      <c r="AT26" s="146" t="str">
        <f t="shared" si="13"/>
        <v/>
      </c>
      <c r="AU26" s="146" t="str">
        <f t="shared" si="14"/>
        <v/>
      </c>
      <c r="AV26" s="146" t="str">
        <f t="shared" si="15"/>
        <v/>
      </c>
    </row>
    <row r="27" spans="1:48" ht="18.899999999999999" customHeight="1" x14ac:dyDescent="0.25">
      <c r="A27" s="149"/>
      <c r="B27" s="148"/>
      <c r="C27" s="149"/>
      <c r="D27" s="150"/>
      <c r="E27" s="151"/>
      <c r="F27" s="150"/>
      <c r="G27" s="151"/>
      <c r="H27" s="149"/>
      <c r="I27" s="150"/>
      <c r="J27" s="151"/>
      <c r="K27" s="149"/>
      <c r="L27" s="152"/>
      <c r="M27" s="152"/>
      <c r="N27" s="246"/>
      <c r="O27" s="180"/>
      <c r="P27" s="149"/>
      <c r="Q27" s="246"/>
      <c r="R27" s="180"/>
      <c r="S27" s="149"/>
      <c r="T27" s="150"/>
      <c r="U27" s="151"/>
      <c r="V27" s="150"/>
      <c r="W27" s="151"/>
      <c r="X27" s="152"/>
      <c r="Y27" s="153"/>
      <c r="Z27" s="153"/>
      <c r="AA27" s="157"/>
      <c r="AB27" s="207"/>
      <c r="AD27" s="22">
        <f t="shared" si="16"/>
        <v>0</v>
      </c>
      <c r="AE27" s="23">
        <f t="shared" si="0"/>
        <v>0</v>
      </c>
      <c r="AF27" s="23">
        <f t="shared" si="1"/>
        <v>0</v>
      </c>
      <c r="AG27" s="23">
        <f t="shared" si="2"/>
        <v>0</v>
      </c>
      <c r="AH27" s="24">
        <f t="shared" si="3"/>
        <v>0</v>
      </c>
      <c r="AI27" s="175" t="b">
        <v>0</v>
      </c>
      <c r="AJ27" s="146" t="e">
        <f t="shared" si="4"/>
        <v>#VALUE!</v>
      </c>
      <c r="AK27" s="146" t="str">
        <f t="shared" si="5"/>
        <v/>
      </c>
      <c r="AL27" s="146" t="e">
        <f t="shared" si="6"/>
        <v>#VALUE!</v>
      </c>
      <c r="AM27" s="146" t="str">
        <f t="shared" si="7"/>
        <v/>
      </c>
      <c r="AN27" s="146" t="str">
        <f t="shared" si="8"/>
        <v/>
      </c>
      <c r="AO27" s="146" t="b">
        <f>IF(OR(ISERROR(AJ27),ISERROR(AL27),ISERROR(AM27),ISERROR(AN27)),FALSE,IF(AL27&lt;&gt;"",IF(ISERROR(VLOOKUP(C27,TblJoistSize!$A:$A,1,FALSE)),FALSE,TRUE),TRUE))</f>
        <v>0</v>
      </c>
      <c r="AP27" s="146" t="e">
        <f t="shared" si="9"/>
        <v>#N/A</v>
      </c>
      <c r="AQ27" s="146" t="str">
        <f t="shared" si="10"/>
        <v>No</v>
      </c>
      <c r="AR27" s="146" t="e">
        <f t="shared" si="11"/>
        <v>#N/A</v>
      </c>
      <c r="AS27" s="146" t="str">
        <f t="shared" si="12"/>
        <v>No</v>
      </c>
      <c r="AT27" s="146" t="str">
        <f t="shared" si="13"/>
        <v/>
      </c>
      <c r="AU27" s="146" t="str">
        <f t="shared" si="14"/>
        <v/>
      </c>
      <c r="AV27" s="146" t="str">
        <f t="shared" si="15"/>
        <v/>
      </c>
    </row>
    <row r="28" spans="1:48" ht="18.899999999999999" customHeight="1" x14ac:dyDescent="0.25">
      <c r="A28" s="149"/>
      <c r="B28" s="148"/>
      <c r="C28" s="149"/>
      <c r="D28" s="150"/>
      <c r="E28" s="151"/>
      <c r="F28" s="150"/>
      <c r="G28" s="151"/>
      <c r="H28" s="149"/>
      <c r="I28" s="150"/>
      <c r="J28" s="151"/>
      <c r="K28" s="149"/>
      <c r="L28" s="152"/>
      <c r="M28" s="152"/>
      <c r="N28" s="246"/>
      <c r="O28" s="180"/>
      <c r="P28" s="149"/>
      <c r="Q28" s="246"/>
      <c r="R28" s="180"/>
      <c r="S28" s="149"/>
      <c r="T28" s="150"/>
      <c r="U28" s="151"/>
      <c r="V28" s="150"/>
      <c r="W28" s="151"/>
      <c r="X28" s="152"/>
      <c r="Y28" s="153"/>
      <c r="Z28" s="153"/>
      <c r="AA28" s="157"/>
      <c r="AB28" s="207"/>
      <c r="AD28" s="22">
        <f t="shared" si="16"/>
        <v>0</v>
      </c>
      <c r="AE28" s="23">
        <f t="shared" si="0"/>
        <v>0</v>
      </c>
      <c r="AF28" s="23">
        <f t="shared" si="1"/>
        <v>0</v>
      </c>
      <c r="AG28" s="23">
        <f t="shared" si="2"/>
        <v>0</v>
      </c>
      <c r="AH28" s="24">
        <f t="shared" si="3"/>
        <v>0</v>
      </c>
      <c r="AI28" s="175" t="b">
        <v>0</v>
      </c>
      <c r="AJ28" s="146" t="e">
        <f t="shared" si="4"/>
        <v>#VALUE!</v>
      </c>
      <c r="AK28" s="146" t="str">
        <f t="shared" si="5"/>
        <v/>
      </c>
      <c r="AL28" s="146" t="e">
        <f t="shared" si="6"/>
        <v>#VALUE!</v>
      </c>
      <c r="AM28" s="146" t="str">
        <f t="shared" si="7"/>
        <v/>
      </c>
      <c r="AN28" s="146" t="str">
        <f t="shared" si="8"/>
        <v/>
      </c>
      <c r="AO28" s="146" t="b">
        <f>IF(OR(ISERROR(AJ28),ISERROR(AL28),ISERROR(AM28),ISERROR(AN28)),FALSE,IF(AL28&lt;&gt;"",IF(ISERROR(VLOOKUP(C28,TblJoistSize!$A:$A,1,FALSE)),FALSE,TRUE),TRUE))</f>
        <v>0</v>
      </c>
      <c r="AP28" s="146" t="e">
        <f t="shared" si="9"/>
        <v>#N/A</v>
      </c>
      <c r="AQ28" s="146" t="str">
        <f t="shared" si="10"/>
        <v>No</v>
      </c>
      <c r="AR28" s="146" t="e">
        <f t="shared" si="11"/>
        <v>#N/A</v>
      </c>
      <c r="AS28" s="146" t="str">
        <f t="shared" si="12"/>
        <v>No</v>
      </c>
      <c r="AT28" s="146" t="str">
        <f t="shared" si="13"/>
        <v/>
      </c>
      <c r="AU28" s="146" t="str">
        <f t="shared" si="14"/>
        <v/>
      </c>
      <c r="AV28" s="146" t="str">
        <f t="shared" si="15"/>
        <v/>
      </c>
    </row>
    <row r="29" spans="1:48" ht="18.899999999999999" customHeight="1" x14ac:dyDescent="0.25">
      <c r="A29" s="149" t="s">
        <v>153</v>
      </c>
      <c r="B29" s="148"/>
      <c r="C29" s="149"/>
      <c r="D29" s="150"/>
      <c r="E29" s="151"/>
      <c r="F29" s="150"/>
      <c r="G29" s="151"/>
      <c r="H29" s="149"/>
      <c r="I29" s="150"/>
      <c r="J29" s="151"/>
      <c r="K29" s="149"/>
      <c r="L29" s="152"/>
      <c r="M29" s="152"/>
      <c r="N29" s="246"/>
      <c r="O29" s="180"/>
      <c r="P29" s="149"/>
      <c r="Q29" s="246"/>
      <c r="R29" s="180"/>
      <c r="S29" s="149"/>
      <c r="T29" s="150"/>
      <c r="U29" s="151"/>
      <c r="V29" s="150"/>
      <c r="W29" s="151"/>
      <c r="X29" s="152"/>
      <c r="Y29" s="153"/>
      <c r="Z29" s="153"/>
      <c r="AA29" s="157"/>
      <c r="AB29" s="207"/>
      <c r="AD29" s="22">
        <f t="shared" si="16"/>
        <v>0</v>
      </c>
      <c r="AE29" s="23">
        <f t="shared" si="0"/>
        <v>0</v>
      </c>
      <c r="AF29" s="23">
        <f t="shared" si="1"/>
        <v>0</v>
      </c>
      <c r="AG29" s="23">
        <f t="shared" si="2"/>
        <v>0</v>
      </c>
      <c r="AH29" s="24">
        <f t="shared" si="3"/>
        <v>0</v>
      </c>
      <c r="AI29" s="175" t="b">
        <v>0</v>
      </c>
      <c r="AJ29" s="146" t="e">
        <f t="shared" si="4"/>
        <v>#VALUE!</v>
      </c>
      <c r="AK29" s="146" t="str">
        <f t="shared" si="5"/>
        <v/>
      </c>
      <c r="AL29" s="146" t="e">
        <f t="shared" si="6"/>
        <v>#VALUE!</v>
      </c>
      <c r="AM29" s="146" t="str">
        <f t="shared" si="7"/>
        <v/>
      </c>
      <c r="AN29" s="146" t="str">
        <f t="shared" si="8"/>
        <v/>
      </c>
      <c r="AO29" s="146" t="b">
        <f>IF(OR(ISERROR(AJ29),ISERROR(AL29),ISERROR(AM29),ISERROR(AN29)),FALSE,IF(AL29&lt;&gt;"",IF(ISERROR(VLOOKUP(C29,TblJoistSize!$A:$A,1,FALSE)),FALSE,TRUE),TRUE))</f>
        <v>0</v>
      </c>
      <c r="AP29" s="146" t="e">
        <f t="shared" si="9"/>
        <v>#N/A</v>
      </c>
      <c r="AQ29" s="146" t="str">
        <f t="shared" si="10"/>
        <v>No</v>
      </c>
      <c r="AR29" s="146" t="e">
        <f t="shared" si="11"/>
        <v>#N/A</v>
      </c>
      <c r="AS29" s="146" t="str">
        <f t="shared" si="12"/>
        <v>No</v>
      </c>
      <c r="AT29" s="146" t="str">
        <f t="shared" si="13"/>
        <v/>
      </c>
      <c r="AU29" s="146" t="str">
        <f t="shared" si="14"/>
        <v/>
      </c>
      <c r="AV29" s="146" t="str">
        <f t="shared" si="15"/>
        <v/>
      </c>
    </row>
    <row r="30" spans="1:48" ht="18.899999999999999" customHeight="1" x14ac:dyDescent="0.25">
      <c r="A30" s="149"/>
      <c r="B30" s="148"/>
      <c r="C30" s="149"/>
      <c r="D30" s="150"/>
      <c r="E30" s="151"/>
      <c r="F30" s="150"/>
      <c r="G30" s="151"/>
      <c r="H30" s="149"/>
      <c r="I30" s="150"/>
      <c r="J30" s="151"/>
      <c r="K30" s="149"/>
      <c r="L30" s="152"/>
      <c r="M30" s="152"/>
      <c r="N30" s="246"/>
      <c r="O30" s="180"/>
      <c r="P30" s="149"/>
      <c r="Q30" s="246"/>
      <c r="R30" s="180"/>
      <c r="S30" s="149"/>
      <c r="T30" s="150"/>
      <c r="U30" s="151"/>
      <c r="V30" s="150"/>
      <c r="W30" s="151"/>
      <c r="X30" s="152"/>
      <c r="Y30" s="153"/>
      <c r="Z30" s="153"/>
      <c r="AA30" s="157"/>
      <c r="AB30" s="207"/>
      <c r="AD30" s="22">
        <f t="shared" si="16"/>
        <v>0</v>
      </c>
      <c r="AE30" s="23">
        <f t="shared" si="0"/>
        <v>0</v>
      </c>
      <c r="AF30" s="23">
        <f t="shared" si="1"/>
        <v>0</v>
      </c>
      <c r="AG30" s="23">
        <f t="shared" si="2"/>
        <v>0</v>
      </c>
      <c r="AH30" s="24">
        <f t="shared" si="3"/>
        <v>0</v>
      </c>
      <c r="AI30" s="175" t="b">
        <v>0</v>
      </c>
      <c r="AJ30" s="146" t="e">
        <f t="shared" si="4"/>
        <v>#VALUE!</v>
      </c>
      <c r="AK30" s="146" t="str">
        <f t="shared" si="5"/>
        <v/>
      </c>
      <c r="AL30" s="146" t="e">
        <f t="shared" si="6"/>
        <v>#VALUE!</v>
      </c>
      <c r="AM30" s="146" t="str">
        <f t="shared" si="7"/>
        <v/>
      </c>
      <c r="AN30" s="146" t="str">
        <f t="shared" si="8"/>
        <v/>
      </c>
      <c r="AO30" s="146" t="b">
        <f>IF(OR(ISERROR(AJ30),ISERROR(AL30),ISERROR(AM30),ISERROR(AN30)),FALSE,IF(AL30&lt;&gt;"",IF(ISERROR(VLOOKUP(C30,TblJoistSize!$A:$A,1,FALSE)),FALSE,TRUE),TRUE))</f>
        <v>0</v>
      </c>
      <c r="AP30" s="146" t="e">
        <f t="shared" si="9"/>
        <v>#N/A</v>
      </c>
      <c r="AQ30" s="146" t="str">
        <f t="shared" si="10"/>
        <v>No</v>
      </c>
      <c r="AR30" s="146" t="e">
        <f t="shared" si="11"/>
        <v>#N/A</v>
      </c>
      <c r="AS30" s="146" t="str">
        <f t="shared" si="12"/>
        <v>No</v>
      </c>
      <c r="AT30" s="146" t="str">
        <f t="shared" si="13"/>
        <v/>
      </c>
      <c r="AU30" s="146" t="str">
        <f t="shared" si="14"/>
        <v/>
      </c>
      <c r="AV30" s="146" t="str">
        <f t="shared" si="15"/>
        <v/>
      </c>
    </row>
    <row r="31" spans="1:48" ht="18.899999999999999" customHeight="1" x14ac:dyDescent="0.25">
      <c r="A31" s="149"/>
      <c r="B31" s="148"/>
      <c r="C31" s="149"/>
      <c r="D31" s="150"/>
      <c r="E31" s="151"/>
      <c r="F31" s="150"/>
      <c r="G31" s="151"/>
      <c r="H31" s="149"/>
      <c r="I31" s="150"/>
      <c r="J31" s="151"/>
      <c r="K31" s="149"/>
      <c r="L31" s="152"/>
      <c r="M31" s="152"/>
      <c r="N31" s="246"/>
      <c r="O31" s="180"/>
      <c r="P31" s="149"/>
      <c r="Q31" s="246"/>
      <c r="R31" s="180"/>
      <c r="S31" s="149"/>
      <c r="T31" s="150"/>
      <c r="U31" s="151"/>
      <c r="V31" s="150"/>
      <c r="W31" s="151"/>
      <c r="X31" s="152"/>
      <c r="Y31" s="153"/>
      <c r="Z31" s="153"/>
      <c r="AA31" s="157"/>
      <c r="AB31" s="207"/>
      <c r="AD31" s="22">
        <f t="shared" si="16"/>
        <v>0</v>
      </c>
      <c r="AE31" s="23">
        <f t="shared" si="0"/>
        <v>0</v>
      </c>
      <c r="AF31" s="23">
        <f t="shared" si="1"/>
        <v>0</v>
      </c>
      <c r="AG31" s="23">
        <f t="shared" si="2"/>
        <v>0</v>
      </c>
      <c r="AH31" s="24">
        <f t="shared" si="3"/>
        <v>0</v>
      </c>
      <c r="AI31" s="175" t="b">
        <v>0</v>
      </c>
      <c r="AJ31" s="146" t="e">
        <f t="shared" si="4"/>
        <v>#VALUE!</v>
      </c>
      <c r="AK31" s="146" t="str">
        <f t="shared" si="5"/>
        <v/>
      </c>
      <c r="AL31" s="146" t="e">
        <f t="shared" si="6"/>
        <v>#VALUE!</v>
      </c>
      <c r="AM31" s="146" t="str">
        <f t="shared" si="7"/>
        <v/>
      </c>
      <c r="AN31" s="146" t="str">
        <f t="shared" si="8"/>
        <v/>
      </c>
      <c r="AO31" s="146" t="b">
        <f>IF(OR(ISERROR(AJ31),ISERROR(AL31),ISERROR(AM31),ISERROR(AN31)),FALSE,IF(AL31&lt;&gt;"",IF(ISERROR(VLOOKUP(C31,TblJoistSize!$A:$A,1,FALSE)),FALSE,TRUE),TRUE))</f>
        <v>0</v>
      </c>
      <c r="AP31" s="146" t="e">
        <f t="shared" si="9"/>
        <v>#N/A</v>
      </c>
      <c r="AQ31" s="146" t="str">
        <f t="shared" si="10"/>
        <v>No</v>
      </c>
      <c r="AR31" s="146" t="e">
        <f t="shared" si="11"/>
        <v>#N/A</v>
      </c>
      <c r="AS31" s="146" t="str">
        <f t="shared" si="12"/>
        <v>No</v>
      </c>
      <c r="AT31" s="146" t="str">
        <f t="shared" si="13"/>
        <v/>
      </c>
      <c r="AU31" s="146" t="str">
        <f t="shared" si="14"/>
        <v/>
      </c>
      <c r="AV31" s="146" t="str">
        <f t="shared" si="15"/>
        <v/>
      </c>
    </row>
    <row r="32" spans="1:48" ht="18.899999999999999" customHeight="1" x14ac:dyDescent="0.25">
      <c r="A32" s="149"/>
      <c r="B32" s="148"/>
      <c r="C32" s="149"/>
      <c r="D32" s="150"/>
      <c r="E32" s="151"/>
      <c r="F32" s="150"/>
      <c r="G32" s="151"/>
      <c r="H32" s="149"/>
      <c r="I32" s="150"/>
      <c r="J32" s="151"/>
      <c r="K32" s="149"/>
      <c r="L32" s="152"/>
      <c r="M32" s="152"/>
      <c r="N32" s="246"/>
      <c r="O32" s="180"/>
      <c r="P32" s="149"/>
      <c r="Q32" s="246"/>
      <c r="R32" s="180"/>
      <c r="S32" s="149"/>
      <c r="T32" s="150"/>
      <c r="U32" s="151"/>
      <c r="V32" s="150"/>
      <c r="W32" s="151"/>
      <c r="X32" s="152"/>
      <c r="Y32" s="153"/>
      <c r="Z32" s="153"/>
      <c r="AA32" s="157"/>
      <c r="AB32" s="207"/>
      <c r="AD32" s="22">
        <f t="shared" si="16"/>
        <v>0</v>
      </c>
      <c r="AE32" s="23">
        <f t="shared" si="0"/>
        <v>0</v>
      </c>
      <c r="AF32" s="23">
        <f t="shared" si="1"/>
        <v>0</v>
      </c>
      <c r="AG32" s="23">
        <f t="shared" si="2"/>
        <v>0</v>
      </c>
      <c r="AH32" s="24">
        <f t="shared" si="3"/>
        <v>0</v>
      </c>
      <c r="AI32" s="175" t="b">
        <v>0</v>
      </c>
      <c r="AJ32" s="146" t="e">
        <f t="shared" si="4"/>
        <v>#VALUE!</v>
      </c>
      <c r="AK32" s="146" t="str">
        <f t="shared" si="5"/>
        <v/>
      </c>
      <c r="AL32" s="146" t="e">
        <f t="shared" si="6"/>
        <v>#VALUE!</v>
      </c>
      <c r="AM32" s="146" t="str">
        <f t="shared" si="7"/>
        <v/>
      </c>
      <c r="AN32" s="146" t="str">
        <f t="shared" si="8"/>
        <v/>
      </c>
      <c r="AO32" s="146" t="b">
        <f>IF(OR(ISERROR(AJ32),ISERROR(AL32),ISERROR(AM32),ISERROR(AN32)),FALSE,IF(AL32&lt;&gt;"",IF(ISERROR(VLOOKUP(C32,TblJoistSize!$A:$A,1,FALSE)),FALSE,TRUE),TRUE))</f>
        <v>0</v>
      </c>
      <c r="AP32" s="146" t="e">
        <f t="shared" si="9"/>
        <v>#N/A</v>
      </c>
      <c r="AQ32" s="146" t="str">
        <f t="shared" si="10"/>
        <v>No</v>
      </c>
      <c r="AR32" s="146" t="e">
        <f t="shared" si="11"/>
        <v>#N/A</v>
      </c>
      <c r="AS32" s="146" t="str">
        <f t="shared" si="12"/>
        <v>No</v>
      </c>
      <c r="AT32" s="146" t="str">
        <f t="shared" si="13"/>
        <v/>
      </c>
      <c r="AU32" s="146" t="str">
        <f t="shared" si="14"/>
        <v/>
      </c>
      <c r="AV32" s="146" t="str">
        <f t="shared" si="15"/>
        <v/>
      </c>
    </row>
    <row r="33" spans="1:48" ht="18.899999999999999" customHeight="1" x14ac:dyDescent="0.25">
      <c r="A33" s="149"/>
      <c r="B33" s="148"/>
      <c r="C33" s="149"/>
      <c r="D33" s="150"/>
      <c r="E33" s="151"/>
      <c r="F33" s="150"/>
      <c r="G33" s="151"/>
      <c r="H33" s="149"/>
      <c r="I33" s="150"/>
      <c r="J33" s="151"/>
      <c r="K33" s="149"/>
      <c r="L33" s="152"/>
      <c r="M33" s="152"/>
      <c r="N33" s="246"/>
      <c r="O33" s="180"/>
      <c r="P33" s="149"/>
      <c r="Q33" s="246"/>
      <c r="R33" s="180"/>
      <c r="S33" s="149"/>
      <c r="T33" s="150"/>
      <c r="U33" s="151"/>
      <c r="V33" s="150"/>
      <c r="W33" s="151"/>
      <c r="X33" s="152"/>
      <c r="Y33" s="153"/>
      <c r="Z33" s="153"/>
      <c r="AA33" s="157"/>
      <c r="AB33" s="207"/>
      <c r="AD33" s="22">
        <f t="shared" si="16"/>
        <v>0</v>
      </c>
      <c r="AE33" s="23">
        <f t="shared" si="0"/>
        <v>0</v>
      </c>
      <c r="AF33" s="23">
        <f t="shared" si="1"/>
        <v>0</v>
      </c>
      <c r="AG33" s="23">
        <f t="shared" si="2"/>
        <v>0</v>
      </c>
      <c r="AH33" s="24">
        <f t="shared" si="3"/>
        <v>0</v>
      </c>
      <c r="AI33" s="175" t="b">
        <v>0</v>
      </c>
      <c r="AJ33" s="146" t="e">
        <f t="shared" si="4"/>
        <v>#VALUE!</v>
      </c>
      <c r="AK33" s="146" t="str">
        <f t="shared" si="5"/>
        <v/>
      </c>
      <c r="AL33" s="146" t="e">
        <f t="shared" si="6"/>
        <v>#VALUE!</v>
      </c>
      <c r="AM33" s="146" t="str">
        <f t="shared" si="7"/>
        <v/>
      </c>
      <c r="AN33" s="146" t="str">
        <f t="shared" si="8"/>
        <v/>
      </c>
      <c r="AO33" s="146" t="b">
        <f>IF(OR(ISERROR(AJ33),ISERROR(AL33),ISERROR(AM33),ISERROR(AN33)),FALSE,IF(AL33&lt;&gt;"",IF(ISERROR(VLOOKUP(C33,TblJoistSize!$A:$A,1,FALSE)),FALSE,TRUE),TRUE))</f>
        <v>0</v>
      </c>
      <c r="AP33" s="146" t="e">
        <f t="shared" si="9"/>
        <v>#N/A</v>
      </c>
      <c r="AQ33" s="146" t="str">
        <f t="shared" si="10"/>
        <v>No</v>
      </c>
      <c r="AR33" s="146" t="e">
        <f t="shared" si="11"/>
        <v>#N/A</v>
      </c>
      <c r="AS33" s="146" t="str">
        <f t="shared" si="12"/>
        <v>No</v>
      </c>
      <c r="AT33" s="146" t="str">
        <f t="shared" si="13"/>
        <v/>
      </c>
      <c r="AU33" s="146" t="str">
        <f t="shared" si="14"/>
        <v/>
      </c>
      <c r="AV33" s="146" t="str">
        <f t="shared" si="15"/>
        <v/>
      </c>
    </row>
    <row r="34" spans="1:48" ht="18.899999999999999" customHeight="1" x14ac:dyDescent="0.25">
      <c r="A34" s="149"/>
      <c r="B34" s="148"/>
      <c r="C34" s="149"/>
      <c r="D34" s="150"/>
      <c r="E34" s="151"/>
      <c r="F34" s="150"/>
      <c r="G34" s="151"/>
      <c r="H34" s="149"/>
      <c r="I34" s="150"/>
      <c r="J34" s="151"/>
      <c r="K34" s="149"/>
      <c r="L34" s="152"/>
      <c r="M34" s="152"/>
      <c r="N34" s="246"/>
      <c r="O34" s="180"/>
      <c r="P34" s="149"/>
      <c r="Q34" s="246"/>
      <c r="R34" s="180"/>
      <c r="S34" s="149"/>
      <c r="T34" s="150"/>
      <c r="U34" s="151"/>
      <c r="V34" s="150"/>
      <c r="W34" s="151"/>
      <c r="X34" s="152"/>
      <c r="Y34" s="153"/>
      <c r="Z34" s="153"/>
      <c r="AA34" s="157"/>
      <c r="AB34" s="207"/>
      <c r="AD34" s="22">
        <f t="shared" si="16"/>
        <v>0</v>
      </c>
      <c r="AE34" s="23">
        <f t="shared" si="0"/>
        <v>0</v>
      </c>
      <c r="AF34" s="23">
        <f t="shared" si="1"/>
        <v>0</v>
      </c>
      <c r="AG34" s="23">
        <f t="shared" si="2"/>
        <v>0</v>
      </c>
      <c r="AH34" s="24">
        <f t="shared" si="3"/>
        <v>0</v>
      </c>
      <c r="AI34" s="175" t="b">
        <v>0</v>
      </c>
      <c r="AJ34" s="146" t="e">
        <f t="shared" si="4"/>
        <v>#VALUE!</v>
      </c>
      <c r="AK34" s="146" t="str">
        <f t="shared" si="5"/>
        <v/>
      </c>
      <c r="AL34" s="146" t="e">
        <f t="shared" si="6"/>
        <v>#VALUE!</v>
      </c>
      <c r="AM34" s="146" t="str">
        <f t="shared" si="7"/>
        <v/>
      </c>
      <c r="AN34" s="146" t="str">
        <f t="shared" si="8"/>
        <v/>
      </c>
      <c r="AO34" s="146" t="b">
        <f>IF(OR(ISERROR(AJ34),ISERROR(AL34),ISERROR(AM34),ISERROR(AN34)),FALSE,IF(AL34&lt;&gt;"",IF(ISERROR(VLOOKUP(C34,TblJoistSize!$A:$A,1,FALSE)),FALSE,TRUE),TRUE))</f>
        <v>0</v>
      </c>
      <c r="AP34" s="146" t="e">
        <f t="shared" si="9"/>
        <v>#N/A</v>
      </c>
      <c r="AQ34" s="146" t="str">
        <f t="shared" si="10"/>
        <v>No</v>
      </c>
      <c r="AR34" s="146" t="e">
        <f t="shared" si="11"/>
        <v>#N/A</v>
      </c>
      <c r="AS34" s="146" t="str">
        <f t="shared" si="12"/>
        <v>No</v>
      </c>
      <c r="AT34" s="146" t="str">
        <f t="shared" si="13"/>
        <v/>
      </c>
      <c r="AU34" s="146" t="str">
        <f t="shared" si="14"/>
        <v/>
      </c>
      <c r="AV34" s="146" t="str">
        <f t="shared" si="15"/>
        <v/>
      </c>
    </row>
    <row r="35" spans="1:48" ht="18.899999999999999" customHeight="1" x14ac:dyDescent="0.25">
      <c r="A35" s="149"/>
      <c r="B35" s="148"/>
      <c r="C35" s="149"/>
      <c r="D35" s="150"/>
      <c r="E35" s="151"/>
      <c r="F35" s="150"/>
      <c r="G35" s="151"/>
      <c r="H35" s="149"/>
      <c r="I35" s="150"/>
      <c r="J35" s="151"/>
      <c r="K35" s="149"/>
      <c r="L35" s="152"/>
      <c r="M35" s="152"/>
      <c r="N35" s="246"/>
      <c r="O35" s="180"/>
      <c r="P35" s="149"/>
      <c r="Q35" s="246"/>
      <c r="R35" s="180"/>
      <c r="S35" s="149"/>
      <c r="T35" s="150"/>
      <c r="U35" s="151"/>
      <c r="V35" s="150"/>
      <c r="W35" s="151"/>
      <c r="X35" s="152"/>
      <c r="Y35" s="153"/>
      <c r="Z35" s="153"/>
      <c r="AA35" s="157"/>
      <c r="AB35" s="207"/>
      <c r="AD35" s="22">
        <f t="shared" si="16"/>
        <v>0</v>
      </c>
      <c r="AE35" s="23">
        <f t="shared" si="0"/>
        <v>0</v>
      </c>
      <c r="AF35" s="23">
        <f t="shared" si="1"/>
        <v>0</v>
      </c>
      <c r="AG35" s="23">
        <f t="shared" si="2"/>
        <v>0</v>
      </c>
      <c r="AH35" s="24">
        <f t="shared" si="3"/>
        <v>0</v>
      </c>
      <c r="AI35" s="175" t="b">
        <v>0</v>
      </c>
      <c r="AJ35" s="146" t="e">
        <f t="shared" si="4"/>
        <v>#VALUE!</v>
      </c>
      <c r="AK35" s="146" t="str">
        <f t="shared" si="5"/>
        <v/>
      </c>
      <c r="AL35" s="146" t="e">
        <f t="shared" si="6"/>
        <v>#VALUE!</v>
      </c>
      <c r="AM35" s="146" t="str">
        <f t="shared" si="7"/>
        <v/>
      </c>
      <c r="AN35" s="146" t="str">
        <f t="shared" si="8"/>
        <v/>
      </c>
      <c r="AO35" s="146" t="b">
        <f>IF(OR(ISERROR(AJ35),ISERROR(AL35),ISERROR(AM35),ISERROR(AN35)),FALSE,IF(AL35&lt;&gt;"",IF(ISERROR(VLOOKUP(C35,TblJoistSize!$A:$A,1,FALSE)),FALSE,TRUE),TRUE))</f>
        <v>0</v>
      </c>
      <c r="AP35" s="146" t="e">
        <f t="shared" si="9"/>
        <v>#N/A</v>
      </c>
      <c r="AQ35" s="146" t="str">
        <f t="shared" si="10"/>
        <v>No</v>
      </c>
      <c r="AR35" s="146" t="e">
        <f t="shared" si="11"/>
        <v>#N/A</v>
      </c>
      <c r="AS35" s="146" t="str">
        <f t="shared" si="12"/>
        <v>No</v>
      </c>
      <c r="AT35" s="146" t="str">
        <f t="shared" si="13"/>
        <v/>
      </c>
      <c r="AU35" s="146" t="str">
        <f t="shared" si="14"/>
        <v/>
      </c>
      <c r="AV35" s="146" t="str">
        <f t="shared" si="15"/>
        <v/>
      </c>
    </row>
    <row r="36" spans="1:48" ht="18.899999999999999" customHeight="1" x14ac:dyDescent="0.25">
      <c r="A36" s="149"/>
      <c r="B36" s="148"/>
      <c r="C36" s="149"/>
      <c r="D36" s="150"/>
      <c r="E36" s="151"/>
      <c r="F36" s="150"/>
      <c r="G36" s="151"/>
      <c r="H36" s="149"/>
      <c r="I36" s="150"/>
      <c r="J36" s="151"/>
      <c r="K36" s="149"/>
      <c r="L36" s="152"/>
      <c r="M36" s="152"/>
      <c r="N36" s="246"/>
      <c r="O36" s="180"/>
      <c r="P36" s="149"/>
      <c r="Q36" s="246"/>
      <c r="R36" s="180"/>
      <c r="S36" s="149"/>
      <c r="T36" s="150"/>
      <c r="U36" s="151"/>
      <c r="V36" s="150"/>
      <c r="W36" s="151"/>
      <c r="X36" s="152"/>
      <c r="Y36" s="153"/>
      <c r="Z36" s="153"/>
      <c r="AA36" s="157"/>
      <c r="AB36" s="207"/>
      <c r="AD36" s="22">
        <f t="shared" si="16"/>
        <v>0</v>
      </c>
      <c r="AE36" s="23">
        <f t="shared" si="0"/>
        <v>0</v>
      </c>
      <c r="AF36" s="23">
        <f t="shared" si="1"/>
        <v>0</v>
      </c>
      <c r="AG36" s="23">
        <f t="shared" si="2"/>
        <v>0</v>
      </c>
      <c r="AH36" s="24">
        <f t="shared" si="3"/>
        <v>0</v>
      </c>
      <c r="AI36" s="175" t="b">
        <v>0</v>
      </c>
      <c r="AJ36" s="146" t="e">
        <f t="shared" si="4"/>
        <v>#VALUE!</v>
      </c>
      <c r="AK36" s="146" t="str">
        <f t="shared" si="5"/>
        <v/>
      </c>
      <c r="AL36" s="146" t="e">
        <f t="shared" si="6"/>
        <v>#VALUE!</v>
      </c>
      <c r="AM36" s="146" t="str">
        <f t="shared" si="7"/>
        <v/>
      </c>
      <c r="AN36" s="146" t="str">
        <f t="shared" si="8"/>
        <v/>
      </c>
      <c r="AO36" s="146" t="b">
        <f>IF(OR(ISERROR(AJ36),ISERROR(AL36),ISERROR(AM36),ISERROR(AN36)),FALSE,IF(AL36&lt;&gt;"",IF(ISERROR(VLOOKUP(C36,TblJoistSize!$A:$A,1,FALSE)),FALSE,TRUE),TRUE))</f>
        <v>0</v>
      </c>
      <c r="AP36" s="146" t="e">
        <f t="shared" si="9"/>
        <v>#N/A</v>
      </c>
      <c r="AQ36" s="146" t="str">
        <f t="shared" si="10"/>
        <v>No</v>
      </c>
      <c r="AR36" s="146" t="e">
        <f t="shared" si="11"/>
        <v>#N/A</v>
      </c>
      <c r="AS36" s="146" t="str">
        <f t="shared" si="12"/>
        <v>No</v>
      </c>
      <c r="AT36" s="146" t="str">
        <f t="shared" si="13"/>
        <v/>
      </c>
      <c r="AU36" s="146" t="str">
        <f t="shared" si="14"/>
        <v/>
      </c>
      <c r="AV36" s="146" t="str">
        <f t="shared" si="15"/>
        <v/>
      </c>
    </row>
    <row r="37" spans="1:48" ht="18.899999999999999" customHeight="1" x14ac:dyDescent="0.25">
      <c r="A37" s="149"/>
      <c r="B37" s="148"/>
      <c r="C37" s="149"/>
      <c r="D37" s="150"/>
      <c r="E37" s="151"/>
      <c r="F37" s="150"/>
      <c r="G37" s="151"/>
      <c r="H37" s="149"/>
      <c r="I37" s="150"/>
      <c r="J37" s="151"/>
      <c r="K37" s="149"/>
      <c r="L37" s="152"/>
      <c r="M37" s="152"/>
      <c r="N37" s="246"/>
      <c r="O37" s="180"/>
      <c r="P37" s="149"/>
      <c r="Q37" s="246"/>
      <c r="R37" s="180"/>
      <c r="S37" s="149"/>
      <c r="T37" s="150"/>
      <c r="U37" s="151"/>
      <c r="V37" s="150"/>
      <c r="W37" s="151"/>
      <c r="X37" s="152"/>
      <c r="Y37" s="153"/>
      <c r="Z37" s="153"/>
      <c r="AA37" s="157"/>
      <c r="AB37" s="207"/>
      <c r="AD37" s="22">
        <f t="shared" si="16"/>
        <v>0</v>
      </c>
      <c r="AE37" s="23">
        <f t="shared" si="0"/>
        <v>0</v>
      </c>
      <c r="AF37" s="23">
        <f t="shared" si="1"/>
        <v>0</v>
      </c>
      <c r="AG37" s="23">
        <f t="shared" si="2"/>
        <v>0</v>
      </c>
      <c r="AH37" s="24">
        <f t="shared" si="3"/>
        <v>0</v>
      </c>
      <c r="AI37" s="175" t="b">
        <v>0</v>
      </c>
      <c r="AJ37" s="146" t="e">
        <f t="shared" si="4"/>
        <v>#VALUE!</v>
      </c>
      <c r="AK37" s="146" t="str">
        <f t="shared" si="5"/>
        <v/>
      </c>
      <c r="AL37" s="146" t="e">
        <f t="shared" si="6"/>
        <v>#VALUE!</v>
      </c>
      <c r="AM37" s="146" t="str">
        <f t="shared" si="7"/>
        <v/>
      </c>
      <c r="AN37" s="146" t="str">
        <f t="shared" si="8"/>
        <v/>
      </c>
      <c r="AO37" s="146" t="b">
        <f>IF(OR(ISERROR(AJ37),ISERROR(AL37),ISERROR(AM37),ISERROR(AN37)),FALSE,IF(AL37&lt;&gt;"",IF(ISERROR(VLOOKUP(C37,TblJoistSize!$A:$A,1,FALSE)),FALSE,TRUE),TRUE))</f>
        <v>0</v>
      </c>
      <c r="AP37" s="146" t="e">
        <f t="shared" si="9"/>
        <v>#N/A</v>
      </c>
      <c r="AQ37" s="146" t="str">
        <f t="shared" si="10"/>
        <v>No</v>
      </c>
      <c r="AR37" s="146" t="e">
        <f t="shared" si="11"/>
        <v>#N/A</v>
      </c>
      <c r="AS37" s="146" t="str">
        <f t="shared" si="12"/>
        <v>No</v>
      </c>
      <c r="AT37" s="146" t="str">
        <f t="shared" si="13"/>
        <v/>
      </c>
      <c r="AU37" s="146" t="str">
        <f t="shared" si="14"/>
        <v/>
      </c>
      <c r="AV37" s="146" t="str">
        <f t="shared" si="15"/>
        <v/>
      </c>
    </row>
    <row r="38" spans="1:48" ht="18.899999999999999" customHeight="1" x14ac:dyDescent="0.25">
      <c r="A38" s="149"/>
      <c r="B38" s="148"/>
      <c r="C38" s="149"/>
      <c r="D38" s="150"/>
      <c r="E38" s="151"/>
      <c r="F38" s="150"/>
      <c r="G38" s="151"/>
      <c r="H38" s="149"/>
      <c r="I38" s="150"/>
      <c r="J38" s="151"/>
      <c r="K38" s="149"/>
      <c r="L38" s="152"/>
      <c r="M38" s="152"/>
      <c r="N38" s="246"/>
      <c r="O38" s="180"/>
      <c r="P38" s="149"/>
      <c r="Q38" s="246"/>
      <c r="R38" s="180"/>
      <c r="S38" s="149"/>
      <c r="T38" s="150"/>
      <c r="U38" s="151"/>
      <c r="V38" s="150"/>
      <c r="W38" s="151"/>
      <c r="X38" s="152"/>
      <c r="Y38" s="153"/>
      <c r="Z38" s="153"/>
      <c r="AA38" s="157"/>
      <c r="AB38" s="207"/>
      <c r="AD38" s="22">
        <f t="shared" si="16"/>
        <v>0</v>
      </c>
      <c r="AE38" s="23">
        <f t="shared" si="0"/>
        <v>0</v>
      </c>
      <c r="AF38" s="23">
        <f t="shared" si="1"/>
        <v>0</v>
      </c>
      <c r="AG38" s="23">
        <f t="shared" si="2"/>
        <v>0</v>
      </c>
      <c r="AH38" s="24">
        <f t="shared" si="3"/>
        <v>0</v>
      </c>
      <c r="AI38" s="175" t="b">
        <v>0</v>
      </c>
      <c r="AJ38" s="146" t="e">
        <f t="shared" si="4"/>
        <v>#VALUE!</v>
      </c>
      <c r="AK38" s="146" t="str">
        <f t="shared" si="5"/>
        <v/>
      </c>
      <c r="AL38" s="146" t="e">
        <f t="shared" si="6"/>
        <v>#VALUE!</v>
      </c>
      <c r="AM38" s="146" t="str">
        <f t="shared" si="7"/>
        <v/>
      </c>
      <c r="AN38" s="146" t="str">
        <f t="shared" si="8"/>
        <v/>
      </c>
      <c r="AO38" s="146" t="b">
        <f>IF(OR(ISERROR(AJ38),ISERROR(AL38),ISERROR(AM38),ISERROR(AN38)),FALSE,IF(AL38&lt;&gt;"",IF(ISERROR(VLOOKUP(C38,TblJoistSize!$A:$A,1,FALSE)),FALSE,TRUE),TRUE))</f>
        <v>0</v>
      </c>
      <c r="AP38" s="146" t="e">
        <f t="shared" si="9"/>
        <v>#N/A</v>
      </c>
      <c r="AQ38" s="146" t="str">
        <f t="shared" si="10"/>
        <v>No</v>
      </c>
      <c r="AR38" s="146" t="e">
        <f t="shared" si="11"/>
        <v>#N/A</v>
      </c>
      <c r="AS38" s="146" t="str">
        <f t="shared" si="12"/>
        <v>No</v>
      </c>
      <c r="AT38" s="146" t="str">
        <f t="shared" si="13"/>
        <v/>
      </c>
      <c r="AU38" s="146" t="str">
        <f t="shared" si="14"/>
        <v/>
      </c>
      <c r="AV38" s="146" t="str">
        <f t="shared" si="15"/>
        <v/>
      </c>
    </row>
    <row r="39" spans="1:48" ht="18.899999999999999" customHeight="1" x14ac:dyDescent="0.25">
      <c r="A39" s="149"/>
      <c r="B39" s="148"/>
      <c r="C39" s="149"/>
      <c r="D39" s="150"/>
      <c r="E39" s="151"/>
      <c r="F39" s="150"/>
      <c r="G39" s="151"/>
      <c r="H39" s="149"/>
      <c r="I39" s="150"/>
      <c r="J39" s="151"/>
      <c r="K39" s="149"/>
      <c r="L39" s="152"/>
      <c r="M39" s="152"/>
      <c r="N39" s="246"/>
      <c r="O39" s="180"/>
      <c r="P39" s="149"/>
      <c r="Q39" s="246"/>
      <c r="R39" s="180"/>
      <c r="S39" s="149"/>
      <c r="T39" s="150"/>
      <c r="U39" s="151"/>
      <c r="V39" s="150"/>
      <c r="W39" s="151"/>
      <c r="X39" s="152"/>
      <c r="Y39" s="153"/>
      <c r="Z39" s="153"/>
      <c r="AA39" s="157"/>
      <c r="AB39" s="207"/>
      <c r="AD39" s="22">
        <f t="shared" si="16"/>
        <v>0</v>
      </c>
      <c r="AE39" s="23">
        <f t="shared" si="0"/>
        <v>0</v>
      </c>
      <c r="AF39" s="23">
        <f t="shared" si="1"/>
        <v>0</v>
      </c>
      <c r="AG39" s="23">
        <f t="shared" si="2"/>
        <v>0</v>
      </c>
      <c r="AH39" s="24">
        <f t="shared" si="3"/>
        <v>0</v>
      </c>
      <c r="AI39" s="175" t="b">
        <v>0</v>
      </c>
      <c r="AJ39" s="146" t="e">
        <f t="shared" si="4"/>
        <v>#VALUE!</v>
      </c>
      <c r="AK39" s="146" t="str">
        <f t="shared" si="5"/>
        <v/>
      </c>
      <c r="AL39" s="146" t="e">
        <f t="shared" si="6"/>
        <v>#VALUE!</v>
      </c>
      <c r="AM39" s="146" t="str">
        <f t="shared" si="7"/>
        <v/>
      </c>
      <c r="AN39" s="146" t="str">
        <f t="shared" si="8"/>
        <v/>
      </c>
      <c r="AO39" s="146" t="b">
        <f>IF(OR(ISERROR(AJ39),ISERROR(AL39),ISERROR(AM39),ISERROR(AN39)),FALSE,IF(AL39&lt;&gt;"",IF(ISERROR(VLOOKUP(C39,TblJoistSize!$A:$A,1,FALSE)),FALSE,TRUE),TRUE))</f>
        <v>0</v>
      </c>
      <c r="AP39" s="146" t="e">
        <f t="shared" si="9"/>
        <v>#N/A</v>
      </c>
      <c r="AQ39" s="146" t="str">
        <f t="shared" si="10"/>
        <v>No</v>
      </c>
      <c r="AR39" s="146" t="e">
        <f t="shared" si="11"/>
        <v>#N/A</v>
      </c>
      <c r="AS39" s="146" t="str">
        <f t="shared" si="12"/>
        <v>No</v>
      </c>
      <c r="AT39" s="146" t="str">
        <f t="shared" si="13"/>
        <v/>
      </c>
      <c r="AU39" s="146" t="str">
        <f t="shared" si="14"/>
        <v/>
      </c>
      <c r="AV39" s="146" t="str">
        <f t="shared" si="15"/>
        <v/>
      </c>
    </row>
    <row r="40" spans="1:48" ht="18.899999999999999" customHeight="1" x14ac:dyDescent="0.25">
      <c r="A40" s="149"/>
      <c r="B40" s="148"/>
      <c r="C40" s="149"/>
      <c r="D40" s="150"/>
      <c r="E40" s="151"/>
      <c r="F40" s="150"/>
      <c r="G40" s="151"/>
      <c r="H40" s="149"/>
      <c r="I40" s="150"/>
      <c r="J40" s="151"/>
      <c r="K40" s="149"/>
      <c r="L40" s="152"/>
      <c r="M40" s="152"/>
      <c r="N40" s="246"/>
      <c r="O40" s="180"/>
      <c r="P40" s="149"/>
      <c r="Q40" s="246"/>
      <c r="R40" s="180"/>
      <c r="S40" s="149"/>
      <c r="T40" s="150"/>
      <c r="U40" s="151"/>
      <c r="V40" s="150"/>
      <c r="W40" s="151"/>
      <c r="X40" s="152"/>
      <c r="Y40" s="153"/>
      <c r="Z40" s="153"/>
      <c r="AA40" s="157"/>
      <c r="AB40" s="207"/>
      <c r="AD40" s="22">
        <f t="shared" si="16"/>
        <v>0</v>
      </c>
      <c r="AE40" s="23">
        <f t="shared" si="0"/>
        <v>0</v>
      </c>
      <c r="AF40" s="23">
        <f t="shared" si="1"/>
        <v>0</v>
      </c>
      <c r="AG40" s="23">
        <f t="shared" si="2"/>
        <v>0</v>
      </c>
      <c r="AH40" s="24">
        <f t="shared" si="3"/>
        <v>0</v>
      </c>
      <c r="AI40" s="175" t="b">
        <v>0</v>
      </c>
      <c r="AJ40" s="146" t="e">
        <f t="shared" si="4"/>
        <v>#VALUE!</v>
      </c>
      <c r="AK40" s="146" t="str">
        <f t="shared" si="5"/>
        <v/>
      </c>
      <c r="AL40" s="146" t="e">
        <f t="shared" si="6"/>
        <v>#VALUE!</v>
      </c>
      <c r="AM40" s="146" t="str">
        <f t="shared" si="7"/>
        <v/>
      </c>
      <c r="AN40" s="146" t="str">
        <f t="shared" si="8"/>
        <v/>
      </c>
      <c r="AO40" s="146" t="b">
        <f>IF(OR(ISERROR(AJ40),ISERROR(AL40),ISERROR(AM40),ISERROR(AN40)),FALSE,IF(AL40&lt;&gt;"",IF(ISERROR(VLOOKUP(C40,TblJoistSize!$A:$A,1,FALSE)),FALSE,TRUE),TRUE))</f>
        <v>0</v>
      </c>
      <c r="AP40" s="146" t="e">
        <f t="shared" si="9"/>
        <v>#N/A</v>
      </c>
      <c r="AQ40" s="146" t="str">
        <f t="shared" si="10"/>
        <v>No</v>
      </c>
      <c r="AR40" s="146" t="e">
        <f t="shared" si="11"/>
        <v>#N/A</v>
      </c>
      <c r="AS40" s="146" t="str">
        <f t="shared" si="12"/>
        <v>No</v>
      </c>
      <c r="AT40" s="146" t="str">
        <f t="shared" si="13"/>
        <v/>
      </c>
      <c r="AU40" s="146" t="str">
        <f t="shared" si="14"/>
        <v/>
      </c>
      <c r="AV40" s="146" t="str">
        <f t="shared" si="15"/>
        <v/>
      </c>
    </row>
    <row r="41" spans="1:48" ht="18.899999999999999" customHeight="1" x14ac:dyDescent="0.25">
      <c r="A41" s="149"/>
      <c r="B41" s="148"/>
      <c r="C41" s="149"/>
      <c r="D41" s="150"/>
      <c r="E41" s="151"/>
      <c r="F41" s="150"/>
      <c r="G41" s="151"/>
      <c r="H41" s="149"/>
      <c r="I41" s="150"/>
      <c r="J41" s="151"/>
      <c r="K41" s="149"/>
      <c r="L41" s="152"/>
      <c r="M41" s="152"/>
      <c r="N41" s="246"/>
      <c r="O41" s="180"/>
      <c r="P41" s="149"/>
      <c r="Q41" s="246"/>
      <c r="R41" s="180"/>
      <c r="S41" s="149"/>
      <c r="T41" s="150"/>
      <c r="U41" s="151"/>
      <c r="V41" s="150"/>
      <c r="W41" s="151"/>
      <c r="X41" s="152"/>
      <c r="Y41" s="153"/>
      <c r="Z41" s="153"/>
      <c r="AA41" s="157"/>
      <c r="AB41" s="207"/>
      <c r="AD41" s="22">
        <f t="shared" si="16"/>
        <v>0</v>
      </c>
      <c r="AE41" s="23">
        <f t="shared" si="0"/>
        <v>0</v>
      </c>
      <c r="AF41" s="23">
        <f t="shared" si="1"/>
        <v>0</v>
      </c>
      <c r="AG41" s="23">
        <f t="shared" si="2"/>
        <v>0</v>
      </c>
      <c r="AH41" s="24">
        <f t="shared" si="3"/>
        <v>0</v>
      </c>
      <c r="AI41" s="175" t="b">
        <v>0</v>
      </c>
      <c r="AJ41" s="146" t="e">
        <f t="shared" si="4"/>
        <v>#VALUE!</v>
      </c>
      <c r="AK41" s="146" t="str">
        <f t="shared" si="5"/>
        <v/>
      </c>
      <c r="AL41" s="146" t="e">
        <f t="shared" si="6"/>
        <v>#VALUE!</v>
      </c>
      <c r="AM41" s="146" t="str">
        <f t="shared" si="7"/>
        <v/>
      </c>
      <c r="AN41" s="146" t="str">
        <f t="shared" si="8"/>
        <v/>
      </c>
      <c r="AO41" s="146" t="b">
        <f>IF(OR(ISERROR(AJ41),ISERROR(AL41),ISERROR(AM41),ISERROR(AN41)),FALSE,IF(AL41&lt;&gt;"",IF(ISERROR(VLOOKUP(C41,TblJoistSize!$A:$A,1,FALSE)),FALSE,TRUE),TRUE))</f>
        <v>0</v>
      </c>
      <c r="AP41" s="146" t="e">
        <f t="shared" si="9"/>
        <v>#N/A</v>
      </c>
      <c r="AQ41" s="146" t="str">
        <f t="shared" si="10"/>
        <v>No</v>
      </c>
      <c r="AR41" s="146" t="e">
        <f t="shared" si="11"/>
        <v>#N/A</v>
      </c>
      <c r="AS41" s="146" t="str">
        <f t="shared" si="12"/>
        <v>No</v>
      </c>
      <c r="AT41" s="146" t="str">
        <f t="shared" si="13"/>
        <v/>
      </c>
      <c r="AU41" s="146" t="str">
        <f t="shared" si="14"/>
        <v/>
      </c>
      <c r="AV41" s="146" t="str">
        <f t="shared" si="15"/>
        <v/>
      </c>
    </row>
    <row r="42" spans="1:48" ht="18.899999999999999" customHeight="1" x14ac:dyDescent="0.25">
      <c r="A42" s="149"/>
      <c r="B42" s="148"/>
      <c r="C42" s="149"/>
      <c r="D42" s="150"/>
      <c r="E42" s="151"/>
      <c r="F42" s="150"/>
      <c r="G42" s="151"/>
      <c r="H42" s="149"/>
      <c r="I42" s="150"/>
      <c r="J42" s="151"/>
      <c r="K42" s="149"/>
      <c r="L42" s="152"/>
      <c r="M42" s="152"/>
      <c r="N42" s="246"/>
      <c r="O42" s="180"/>
      <c r="P42" s="149"/>
      <c r="Q42" s="246"/>
      <c r="R42" s="180"/>
      <c r="S42" s="149"/>
      <c r="T42" s="150"/>
      <c r="U42" s="151"/>
      <c r="V42" s="150"/>
      <c r="W42" s="151"/>
      <c r="X42" s="152"/>
      <c r="Y42" s="153"/>
      <c r="Z42" s="153"/>
      <c r="AA42" s="157"/>
      <c r="AB42" s="207"/>
      <c r="AD42" s="22">
        <f t="shared" si="16"/>
        <v>0</v>
      </c>
      <c r="AE42" s="23">
        <f t="shared" si="0"/>
        <v>0</v>
      </c>
      <c r="AF42" s="23">
        <f t="shared" si="1"/>
        <v>0</v>
      </c>
      <c r="AG42" s="23">
        <f t="shared" si="2"/>
        <v>0</v>
      </c>
      <c r="AH42" s="24">
        <f t="shared" si="3"/>
        <v>0</v>
      </c>
      <c r="AI42" s="175" t="b">
        <v>0</v>
      </c>
      <c r="AJ42" s="146" t="e">
        <f t="shared" si="4"/>
        <v>#VALUE!</v>
      </c>
      <c r="AK42" s="146" t="str">
        <f t="shared" si="5"/>
        <v/>
      </c>
      <c r="AL42" s="146" t="e">
        <f t="shared" si="6"/>
        <v>#VALUE!</v>
      </c>
      <c r="AM42" s="146" t="str">
        <f t="shared" si="7"/>
        <v/>
      </c>
      <c r="AN42" s="146" t="str">
        <f t="shared" si="8"/>
        <v/>
      </c>
      <c r="AO42" s="146" t="b">
        <f>IF(OR(ISERROR(AJ42),ISERROR(AL42),ISERROR(AM42),ISERROR(AN42)),FALSE,IF(AL42&lt;&gt;"",IF(ISERROR(VLOOKUP(C42,TblJoistSize!$A:$A,1,FALSE)),FALSE,TRUE),TRUE))</f>
        <v>0</v>
      </c>
      <c r="AP42" s="146" t="e">
        <f t="shared" si="9"/>
        <v>#N/A</v>
      </c>
      <c r="AQ42" s="146" t="str">
        <f t="shared" si="10"/>
        <v>No</v>
      </c>
      <c r="AR42" s="146" t="e">
        <f t="shared" si="11"/>
        <v>#N/A</v>
      </c>
      <c r="AS42" s="146" t="str">
        <f t="shared" si="12"/>
        <v>No</v>
      </c>
      <c r="AT42" s="146" t="str">
        <f t="shared" si="13"/>
        <v/>
      </c>
      <c r="AU42" s="146" t="str">
        <f t="shared" si="14"/>
        <v/>
      </c>
      <c r="AV42" s="146" t="str">
        <f t="shared" si="15"/>
        <v/>
      </c>
    </row>
    <row r="43" spans="1:48" ht="18.899999999999999" customHeight="1" x14ac:dyDescent="0.25">
      <c r="A43" s="149"/>
      <c r="B43" s="148"/>
      <c r="C43" s="149"/>
      <c r="D43" s="150"/>
      <c r="E43" s="151"/>
      <c r="F43" s="150"/>
      <c r="G43" s="151"/>
      <c r="H43" s="149"/>
      <c r="I43" s="150"/>
      <c r="J43" s="151"/>
      <c r="K43" s="149"/>
      <c r="L43" s="152"/>
      <c r="M43" s="152"/>
      <c r="N43" s="246"/>
      <c r="O43" s="180"/>
      <c r="P43" s="149"/>
      <c r="Q43" s="246"/>
      <c r="R43" s="180"/>
      <c r="S43" s="149"/>
      <c r="T43" s="150"/>
      <c r="U43" s="151"/>
      <c r="V43" s="150"/>
      <c r="W43" s="151"/>
      <c r="X43" s="152"/>
      <c r="Y43" s="153"/>
      <c r="Z43" s="153"/>
      <c r="AA43" s="157"/>
      <c r="AB43" s="207"/>
      <c r="AD43" s="22">
        <f t="shared" si="16"/>
        <v>0</v>
      </c>
      <c r="AE43" s="23">
        <f t="shared" si="0"/>
        <v>0</v>
      </c>
      <c r="AF43" s="23">
        <f t="shared" si="1"/>
        <v>0</v>
      </c>
      <c r="AG43" s="23">
        <f t="shared" si="2"/>
        <v>0</v>
      </c>
      <c r="AH43" s="24">
        <f t="shared" si="3"/>
        <v>0</v>
      </c>
      <c r="AI43" s="175" t="b">
        <v>0</v>
      </c>
      <c r="AJ43" s="146" t="e">
        <f t="shared" si="4"/>
        <v>#VALUE!</v>
      </c>
      <c r="AK43" s="146" t="str">
        <f t="shared" si="5"/>
        <v/>
      </c>
      <c r="AL43" s="146" t="e">
        <f t="shared" si="6"/>
        <v>#VALUE!</v>
      </c>
      <c r="AM43" s="146" t="str">
        <f t="shared" si="7"/>
        <v/>
      </c>
      <c r="AN43" s="146" t="str">
        <f t="shared" si="8"/>
        <v/>
      </c>
      <c r="AO43" s="146" t="b">
        <f>IF(OR(ISERROR(AJ43),ISERROR(AL43),ISERROR(AM43),ISERROR(AN43)),FALSE,IF(AL43&lt;&gt;"",IF(ISERROR(VLOOKUP(C43,TblJoistSize!$A:$A,1,FALSE)),FALSE,TRUE),TRUE))</f>
        <v>0</v>
      </c>
      <c r="AP43" s="146" t="e">
        <f t="shared" si="9"/>
        <v>#N/A</v>
      </c>
      <c r="AQ43" s="146" t="str">
        <f t="shared" si="10"/>
        <v>No</v>
      </c>
      <c r="AR43" s="146" t="e">
        <f t="shared" si="11"/>
        <v>#N/A</v>
      </c>
      <c r="AS43" s="146" t="str">
        <f t="shared" si="12"/>
        <v>No</v>
      </c>
      <c r="AT43" s="146" t="str">
        <f t="shared" si="13"/>
        <v/>
      </c>
      <c r="AU43" s="146" t="str">
        <f t="shared" si="14"/>
        <v/>
      </c>
      <c r="AV43" s="146" t="str">
        <f t="shared" si="15"/>
        <v/>
      </c>
    </row>
    <row r="44" spans="1:48" ht="18.899999999999999" customHeight="1" x14ac:dyDescent="0.25">
      <c r="A44" s="149"/>
      <c r="B44" s="148"/>
      <c r="C44" s="149"/>
      <c r="D44" s="150"/>
      <c r="E44" s="151"/>
      <c r="F44" s="150"/>
      <c r="G44" s="151"/>
      <c r="H44" s="149"/>
      <c r="I44" s="150"/>
      <c r="J44" s="151"/>
      <c r="K44" s="149"/>
      <c r="L44" s="152"/>
      <c r="M44" s="152"/>
      <c r="N44" s="246"/>
      <c r="O44" s="180"/>
      <c r="P44" s="149"/>
      <c r="Q44" s="246"/>
      <c r="R44" s="180"/>
      <c r="S44" s="149"/>
      <c r="T44" s="150"/>
      <c r="U44" s="151"/>
      <c r="V44" s="150"/>
      <c r="W44" s="151"/>
      <c r="X44" s="152"/>
      <c r="Y44" s="153"/>
      <c r="Z44" s="153"/>
      <c r="AA44" s="157"/>
      <c r="AB44" s="207"/>
      <c r="AD44" s="22">
        <f t="shared" si="16"/>
        <v>0</v>
      </c>
      <c r="AE44" s="23">
        <f t="shared" si="0"/>
        <v>0</v>
      </c>
      <c r="AF44" s="23">
        <f t="shared" si="1"/>
        <v>0</v>
      </c>
      <c r="AG44" s="23">
        <f t="shared" si="2"/>
        <v>0</v>
      </c>
      <c r="AH44" s="24">
        <f t="shared" si="3"/>
        <v>0</v>
      </c>
      <c r="AI44" s="175" t="b">
        <v>0</v>
      </c>
      <c r="AJ44" s="146" t="e">
        <f t="shared" si="4"/>
        <v>#VALUE!</v>
      </c>
      <c r="AK44" s="146" t="str">
        <f t="shared" si="5"/>
        <v/>
      </c>
      <c r="AL44" s="146" t="e">
        <f t="shared" si="6"/>
        <v>#VALUE!</v>
      </c>
      <c r="AM44" s="146" t="str">
        <f t="shared" si="7"/>
        <v/>
      </c>
      <c r="AN44" s="146" t="str">
        <f t="shared" si="8"/>
        <v/>
      </c>
      <c r="AO44" s="146" t="b">
        <f>IF(OR(ISERROR(AJ44),ISERROR(AL44),ISERROR(AM44),ISERROR(AN44)),FALSE,IF(AL44&lt;&gt;"",IF(ISERROR(VLOOKUP(C44,TblJoistSize!$A:$A,1,FALSE)),FALSE,TRUE),TRUE))</f>
        <v>0</v>
      </c>
      <c r="AP44" s="146" t="e">
        <f t="shared" si="9"/>
        <v>#N/A</v>
      </c>
      <c r="AQ44" s="146" t="str">
        <f t="shared" si="10"/>
        <v>No</v>
      </c>
      <c r="AR44" s="146" t="e">
        <f t="shared" si="11"/>
        <v>#N/A</v>
      </c>
      <c r="AS44" s="146" t="str">
        <f t="shared" si="12"/>
        <v>No</v>
      </c>
      <c r="AT44" s="146" t="str">
        <f t="shared" si="13"/>
        <v/>
      </c>
      <c r="AU44" s="146" t="str">
        <f t="shared" si="14"/>
        <v/>
      </c>
      <c r="AV44" s="146" t="str">
        <f t="shared" si="15"/>
        <v/>
      </c>
    </row>
    <row r="45" spans="1:48" ht="18.899999999999999" customHeight="1" thickBot="1" x14ac:dyDescent="0.3">
      <c r="A45" s="149"/>
      <c r="B45" s="148"/>
      <c r="C45" s="149"/>
      <c r="D45" s="150"/>
      <c r="E45" s="151"/>
      <c r="F45" s="150"/>
      <c r="G45" s="151"/>
      <c r="H45" s="149"/>
      <c r="I45" s="150"/>
      <c r="J45" s="151"/>
      <c r="K45" s="149"/>
      <c r="L45" s="152"/>
      <c r="M45" s="152"/>
      <c r="N45" s="246"/>
      <c r="O45" s="180"/>
      <c r="P45" s="149"/>
      <c r="Q45" s="246"/>
      <c r="R45" s="180"/>
      <c r="S45" s="149"/>
      <c r="T45" s="150"/>
      <c r="U45" s="151"/>
      <c r="V45" s="150"/>
      <c r="W45" s="151"/>
      <c r="X45" s="152"/>
      <c r="Y45" s="153"/>
      <c r="Z45" s="153"/>
      <c r="AA45" s="157"/>
      <c r="AB45" s="207"/>
      <c r="AD45" s="22">
        <f t="shared" si="16"/>
        <v>0</v>
      </c>
      <c r="AE45" s="23">
        <f t="shared" si="0"/>
        <v>0</v>
      </c>
      <c r="AF45" s="23">
        <f t="shared" si="1"/>
        <v>0</v>
      </c>
      <c r="AG45" s="23">
        <f t="shared" si="2"/>
        <v>0</v>
      </c>
      <c r="AH45" s="24">
        <f t="shared" si="3"/>
        <v>0</v>
      </c>
      <c r="AI45" s="175" t="b">
        <v>0</v>
      </c>
      <c r="AJ45" s="146" t="e">
        <f t="shared" si="4"/>
        <v>#VALUE!</v>
      </c>
      <c r="AK45" s="146" t="str">
        <f t="shared" si="5"/>
        <v/>
      </c>
      <c r="AL45" s="146" t="e">
        <f t="shared" si="6"/>
        <v>#VALUE!</v>
      </c>
      <c r="AM45" s="146" t="str">
        <f t="shared" si="7"/>
        <v/>
      </c>
      <c r="AN45" s="146" t="str">
        <f t="shared" si="8"/>
        <v/>
      </c>
      <c r="AO45" s="146" t="b">
        <f>IF(OR(ISERROR(AJ45),ISERROR(AL45),ISERROR(AM45),ISERROR(AN45)),FALSE,IF(AL45&lt;&gt;"",IF(ISERROR(VLOOKUP(C45,TblJoistSize!$A:$A,1,FALSE)),FALSE,TRUE),TRUE))</f>
        <v>0</v>
      </c>
      <c r="AP45" s="146" t="e">
        <f t="shared" si="9"/>
        <v>#N/A</v>
      </c>
      <c r="AQ45" s="146" t="str">
        <f t="shared" si="10"/>
        <v>No</v>
      </c>
      <c r="AR45" s="146" t="e">
        <f t="shared" si="11"/>
        <v>#N/A</v>
      </c>
      <c r="AS45" s="146" t="str">
        <f t="shared" si="12"/>
        <v>No</v>
      </c>
      <c r="AT45" s="146" t="str">
        <f t="shared" si="13"/>
        <v/>
      </c>
      <c r="AU45" s="146" t="str">
        <f t="shared" si="14"/>
        <v/>
      </c>
      <c r="AV45" s="146" t="str">
        <f t="shared" si="15"/>
        <v/>
      </c>
    </row>
    <row r="46" spans="1:48" ht="17.25" customHeight="1" thickTop="1" thickBot="1" x14ac:dyDescent="0.3">
      <c r="AD46" s="26">
        <f>SUM(AD16:AD45)</f>
        <v>0</v>
      </c>
      <c r="AE46" s="27">
        <f>SUM(AE16:AE45)</f>
        <v>0</v>
      </c>
      <c r="AF46" s="27">
        <f>SUM(AF16:AF45)</f>
        <v>0</v>
      </c>
      <c r="AG46" s="27">
        <f>SUM(AG16:AG45)</f>
        <v>0</v>
      </c>
      <c r="AH46" s="28">
        <f>SUM(AH16:AH45)</f>
        <v>0</v>
      </c>
    </row>
    <row r="47" spans="1:48" x14ac:dyDescent="0.25">
      <c r="AD47" s="228">
        <f>SUM(AD46:AH46)</f>
        <v>0</v>
      </c>
      <c r="AK47" s="170" t="s">
        <v>216</v>
      </c>
      <c r="AL47" s="170" t="s">
        <v>215</v>
      </c>
      <c r="AM47" s="2" t="s">
        <v>217</v>
      </c>
    </row>
    <row r="48" spans="1:48" x14ac:dyDescent="0.25">
      <c r="AJ48" s="2" t="s">
        <v>90</v>
      </c>
      <c r="AK48" s="176">
        <v>0.5625</v>
      </c>
      <c r="AL48" s="177">
        <v>1.5</v>
      </c>
      <c r="AM48" s="177">
        <v>4</v>
      </c>
    </row>
    <row r="49" spans="36:39" x14ac:dyDescent="0.25">
      <c r="AJ49" s="2" t="s">
        <v>456</v>
      </c>
      <c r="AK49" s="176">
        <v>0.5625</v>
      </c>
      <c r="AL49" s="177">
        <v>1.5</v>
      </c>
      <c r="AM49" s="177">
        <v>4</v>
      </c>
    </row>
    <row r="50" spans="36:39" x14ac:dyDescent="0.25">
      <c r="AJ50" s="2" t="s">
        <v>91</v>
      </c>
      <c r="AK50" s="176">
        <v>0.8125</v>
      </c>
      <c r="AL50" s="177">
        <v>1.5</v>
      </c>
      <c r="AM50" s="177">
        <v>6</v>
      </c>
    </row>
    <row r="51" spans="36:39" x14ac:dyDescent="0.25">
      <c r="AJ51" s="2" t="s">
        <v>457</v>
      </c>
      <c r="AK51" s="176">
        <v>0.8125</v>
      </c>
      <c r="AL51" s="177">
        <v>1.5</v>
      </c>
      <c r="AM51" s="177">
        <v>6</v>
      </c>
    </row>
    <row r="52" spans="36:39" x14ac:dyDescent="0.25">
      <c r="AJ52" s="2" t="s">
        <v>458</v>
      </c>
      <c r="AK52" s="176">
        <v>0.8125</v>
      </c>
      <c r="AL52" s="177">
        <v>1.5</v>
      </c>
      <c r="AM52" s="177">
        <v>6</v>
      </c>
    </row>
    <row r="53" spans="36:39" x14ac:dyDescent="0.25">
      <c r="AJ53" s="2" t="s">
        <v>92</v>
      </c>
      <c r="AK53" s="176">
        <v>0.5625</v>
      </c>
      <c r="AL53" s="177">
        <v>1.5</v>
      </c>
      <c r="AM53" s="177">
        <v>4</v>
      </c>
    </row>
    <row r="54" spans="36:39" x14ac:dyDescent="0.25">
      <c r="AJ54" s="2" t="s">
        <v>151</v>
      </c>
      <c r="AK54" s="176">
        <v>0.8125</v>
      </c>
      <c r="AL54" s="177">
        <v>1.5</v>
      </c>
      <c r="AM54" s="177">
        <v>6</v>
      </c>
    </row>
  </sheetData>
  <sheetProtection password="E02B" sheet="1" objects="1" scenarios="1" selectLockedCells="1"/>
  <mergeCells count="36">
    <mergeCell ref="C9:O9"/>
    <mergeCell ref="C10:O10"/>
    <mergeCell ref="S10:W10"/>
    <mergeCell ref="AT13:AT15"/>
    <mergeCell ref="V15:W15"/>
    <mergeCell ref="I14:K14"/>
    <mergeCell ref="L14:M14"/>
    <mergeCell ref="N14:P14"/>
    <mergeCell ref="Q14:S14"/>
    <mergeCell ref="T14:X14"/>
    <mergeCell ref="F15:G15"/>
    <mergeCell ref="I15:J15"/>
    <mergeCell ref="N15:O15"/>
    <mergeCell ref="Q15:R15"/>
    <mergeCell ref="T15:U15"/>
    <mergeCell ref="AU13:AV15"/>
    <mergeCell ref="A14:A15"/>
    <mergeCell ref="B14:B15"/>
    <mergeCell ref="C14:C15"/>
    <mergeCell ref="D14:E15"/>
    <mergeCell ref="F14:H14"/>
    <mergeCell ref="Y14:Z14"/>
    <mergeCell ref="M7:P7"/>
    <mergeCell ref="P1:S1"/>
    <mergeCell ref="W1:Y1"/>
    <mergeCell ref="Z1:AA1"/>
    <mergeCell ref="P2:S3"/>
    <mergeCell ref="W2:Y2"/>
    <mergeCell ref="Z2:AA2"/>
    <mergeCell ref="W3:Y3"/>
    <mergeCell ref="Z3:AA3"/>
    <mergeCell ref="P4:S4"/>
    <mergeCell ref="W4:Y4"/>
    <mergeCell ref="Z4:AA4"/>
    <mergeCell ref="A5:M5"/>
    <mergeCell ref="Y6:Z6"/>
  </mergeCells>
  <conditionalFormatting sqref="P2:S4">
    <cfRule type="cellIs" dxfId="34" priority="1" stopIfTrue="1" operator="equal">
      <formula>""</formula>
    </cfRule>
  </conditionalFormatting>
  <conditionalFormatting sqref="X16:Z45 D16:E45 L16:M45 P16:P45 S16:S45">
    <cfRule type="expression" dxfId="33" priority="2" stopIfTrue="1">
      <formula>AND($AE$1,$B16=0)</formula>
    </cfRule>
    <cfRule type="expression" dxfId="32" priority="3" stopIfTrue="1">
      <formula>AND($AD$1="M",$AI16)</formula>
    </cfRule>
  </conditionalFormatting>
  <conditionalFormatting sqref="C16:C45">
    <cfRule type="expression" dxfId="31" priority="4" stopIfTrue="1">
      <formula>NOT($AO16)</formula>
    </cfRule>
    <cfRule type="expression" dxfId="30" priority="5" stopIfTrue="1">
      <formula>AND($AE$1,$B16=0)</formula>
    </cfRule>
    <cfRule type="expression" dxfId="29" priority="6" stopIfTrue="1">
      <formula>AND($AD$1="M",$AI16)</formula>
    </cfRule>
  </conditionalFormatting>
  <conditionalFormatting sqref="F16:F45 I16:I45">
    <cfRule type="expression" dxfId="28" priority="7" stopIfTrue="1">
      <formula>AND($AE$1,$B16=0)</formula>
    </cfRule>
    <cfRule type="expression" dxfId="27" priority="8" stopIfTrue="1">
      <formula>AND($AD$1="M",$AI16)</formula>
    </cfRule>
    <cfRule type="expression" dxfId="26" priority="9" stopIfTrue="1">
      <formula>AND((F16*12+G16)&lt;2,H16="X")</formula>
    </cfRule>
  </conditionalFormatting>
  <conditionalFormatting sqref="G16:G45 J16:J45">
    <cfRule type="expression" dxfId="25" priority="10" stopIfTrue="1">
      <formula>AND($AE$1,$B16=0)</formula>
    </cfRule>
    <cfRule type="expression" dxfId="24" priority="11" stopIfTrue="1">
      <formula>AND($AD$1="M",$AI16)</formula>
    </cfRule>
    <cfRule type="expression" dxfId="23" priority="12" stopIfTrue="1">
      <formula>AND((F16*12+G16)&lt;2,H16="X")</formula>
    </cfRule>
  </conditionalFormatting>
  <conditionalFormatting sqref="H16:H45 K16:K45">
    <cfRule type="expression" dxfId="22" priority="13" stopIfTrue="1">
      <formula>AND($AE$1,$B16=0)</formula>
    </cfRule>
    <cfRule type="expression" dxfId="21" priority="14" stopIfTrue="1">
      <formula>AND($AD$1="M",$AI16)</formula>
    </cfRule>
    <cfRule type="expression" dxfId="20" priority="15" stopIfTrue="1">
      <formula>AND((F16*12+G16)&lt;2,H16="X")</formula>
    </cfRule>
  </conditionalFormatting>
  <conditionalFormatting sqref="N16:O45 Q16:R45">
    <cfRule type="expression" dxfId="19" priority="16" stopIfTrue="1">
      <formula>ISTEXT(N16)</formula>
    </cfRule>
    <cfRule type="expression" dxfId="18" priority="17" stopIfTrue="1">
      <formula>AND($AE$1,$B16=0)</formula>
    </cfRule>
    <cfRule type="expression" dxfId="17" priority="18" stopIfTrue="1">
      <formula>AND($AD$1="M",$AI16)</formula>
    </cfRule>
  </conditionalFormatting>
  <conditionalFormatting sqref="T16:U45">
    <cfRule type="expression" dxfId="16" priority="19" stopIfTrue="1">
      <formula>$AQ16="No"</formula>
    </cfRule>
    <cfRule type="expression" dxfId="15" priority="20" stopIfTrue="1">
      <formula>AND($AE$1,$B16=0)</formula>
    </cfRule>
    <cfRule type="expression" dxfId="14" priority="21" stopIfTrue="1">
      <formula>AND($AD$1="M",$AI16)</formula>
    </cfRule>
  </conditionalFormatting>
  <conditionalFormatting sqref="V16:W45">
    <cfRule type="expression" dxfId="13" priority="22" stopIfTrue="1">
      <formula>$AS16="No"</formula>
    </cfRule>
    <cfRule type="expression" dxfId="12" priority="23" stopIfTrue="1">
      <formula>AND($AE$1,$B16=0)</formula>
    </cfRule>
    <cfRule type="expression" dxfId="11" priority="24" stopIfTrue="1">
      <formula>AND($AD$1="M",$AI16)</formula>
    </cfRule>
  </conditionalFormatting>
  <conditionalFormatting sqref="AA16:AA45">
    <cfRule type="expression" dxfId="10" priority="25" stopIfTrue="1">
      <formula>AND($AE$1,$B16=0)</formula>
    </cfRule>
    <cfRule type="expression" dxfId="9" priority="26" stopIfTrue="1">
      <formula>LEN(AA16)&gt;23</formula>
    </cfRule>
    <cfRule type="expression" dxfId="8" priority="27" stopIfTrue="1">
      <formula>AND($AD$1="M",$AI16)</formula>
    </cfRule>
  </conditionalFormatting>
  <conditionalFormatting sqref="A16:A45">
    <cfRule type="expression" dxfId="7" priority="28" stopIfTrue="1">
      <formula>AND($AE$1,B16=0)</formula>
    </cfRule>
    <cfRule type="expression" dxfId="6" priority="29" stopIfTrue="1">
      <formula>AND($AD$1="M",$AI16)</formula>
    </cfRule>
    <cfRule type="expression" dxfId="5" priority="30" stopIfTrue="1">
      <formula>AND(NOT($AE$1),B16=0,OR($AD$1="",$AD$1="M"))</formula>
    </cfRule>
  </conditionalFormatting>
  <conditionalFormatting sqref="B16:B45">
    <cfRule type="expression" dxfId="4" priority="31" stopIfTrue="1">
      <formula>AND($AE$1,$B16=0)</formula>
    </cfRule>
    <cfRule type="expression" dxfId="3" priority="32" stopIfTrue="1">
      <formula>AND($AD$1="M",$AI16)</formula>
    </cfRule>
    <cfRule type="expression" dxfId="2" priority="33" stopIfTrue="1">
      <formula>AND(NOT($AE$1),B16=0,OR($AD$1="",$AD$1="M"))</formula>
    </cfRule>
  </conditionalFormatting>
  <conditionalFormatting sqref="M7:P7">
    <cfRule type="cellIs" dxfId="1" priority="34" stopIfTrue="1" operator="equal">
      <formula>"NO PAINT"</formula>
    </cfRule>
  </conditionalFormatting>
  <dataValidations count="1">
    <dataValidation type="list" allowBlank="1" showInputMessage="1" showErrorMessage="1" sqref="M7:P7">
      <formula1>"GRAY, NO PAINT"</formula1>
    </dataValidation>
  </dataValidations>
  <printOptions horizontalCentered="1"/>
  <pageMargins left="0.3" right="0.3" top="0.5" bottom="0.6" header="0" footer="0.25"/>
  <pageSetup scale="61" pageOrder="overThenDown" orientation="landscape" r:id="rId1"/>
  <headerFooter alignWithMargins="0">
    <oddFooter>&amp;L&amp;12Form Revised: 3/18/2008
File: &amp;F&amp;R&amp;12Printed: &amp;D &amp;T</oddFooter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indexed="45"/>
    <pageSetUpPr fitToPage="1"/>
  </sheetPr>
  <dimension ref="A1:AH55"/>
  <sheetViews>
    <sheetView showGridLines="0" zoomScale="75" zoomScaleNormal="80" workbookViewId="0">
      <selection activeCell="A14" sqref="A14"/>
    </sheetView>
  </sheetViews>
  <sheetFormatPr defaultColWidth="9.109375" defaultRowHeight="13.2" x14ac:dyDescent="0.25"/>
  <cols>
    <col min="1" max="1" width="10.6640625" style="2" customWidth="1"/>
    <col min="2" max="4" width="6.6640625" style="2" customWidth="1"/>
    <col min="5" max="5" width="6.6640625" style="2" hidden="1" customWidth="1"/>
    <col min="6" max="6" width="8.6640625" style="2" customWidth="1"/>
    <col min="7" max="7" width="6.33203125" style="2" customWidth="1"/>
    <col min="8" max="8" width="7.6640625" style="2" customWidth="1"/>
    <col min="9" max="9" width="8.6640625" style="2" customWidth="1"/>
    <col min="10" max="10" width="6.33203125" style="2" customWidth="1"/>
    <col min="11" max="11" width="7.6640625" style="2" customWidth="1"/>
    <col min="12" max="12" width="8.6640625" style="2" customWidth="1"/>
    <col min="13" max="13" width="9.6640625" style="2" customWidth="1"/>
    <col min="14" max="15" width="6.6640625" style="2" customWidth="1"/>
    <col min="16" max="16" width="9.6640625" style="2" customWidth="1"/>
    <col min="17" max="17" width="9.109375" style="2"/>
    <col min="18" max="18" width="6.6640625" style="2" customWidth="1"/>
    <col min="19" max="33" width="6.6640625" style="2" hidden="1" customWidth="1"/>
    <col min="34" max="34" width="6.6640625" style="2" customWidth="1"/>
    <col min="35" max="16384" width="9.109375" style="2"/>
  </cols>
  <sheetData>
    <row r="1" spans="1:34" s="50" customFormat="1" ht="15" customHeight="1" thickBot="1" x14ac:dyDescent="0.35">
      <c r="A1" s="48"/>
      <c r="B1" s="48"/>
      <c r="C1" s="48"/>
      <c r="D1" s="48"/>
      <c r="E1" s="48"/>
      <c r="F1" s="48"/>
      <c r="G1" s="48"/>
      <c r="H1" s="58"/>
      <c r="I1" s="275" t="str">
        <f>IF(S1="","",VLOOKUP(S1,'Job Info.'!X:AA,4,FALSE))</f>
        <v>Master</v>
      </c>
      <c r="J1" s="275"/>
      <c r="K1" s="275"/>
      <c r="L1" s="114"/>
      <c r="M1" s="114" t="s">
        <v>125</v>
      </c>
      <c r="N1" s="114"/>
      <c r="O1" s="263" t="str">
        <f ca="1">'Job Info.'!D12</f>
        <v>260-868-6000</v>
      </c>
      <c r="P1" s="48"/>
      <c r="R1" s="135" t="s">
        <v>80</v>
      </c>
      <c r="S1" s="117" t="str">
        <f>'Job Info.'!D30</f>
        <v>M</v>
      </c>
      <c r="T1" s="117" t="b">
        <f>'Job Info.'!D32</f>
        <v>0</v>
      </c>
      <c r="AH1" s="134" t="s">
        <v>81</v>
      </c>
    </row>
    <row r="2" spans="1:34" s="50" customFormat="1" ht="15" customHeight="1" thickTop="1" x14ac:dyDescent="0.25">
      <c r="A2" s="48"/>
      <c r="B2" s="48"/>
      <c r="C2" s="48"/>
      <c r="D2" s="48"/>
      <c r="E2" s="48"/>
      <c r="F2" s="48"/>
      <c r="G2" s="48"/>
      <c r="H2" s="58"/>
      <c r="I2" s="276" t="str">
        <f>IF(S1="","",IF(VLOOKUP(S1,'Job Info.'!X:Z,2,FALSE),"Released for Fabrication",""))</f>
        <v/>
      </c>
      <c r="J2" s="277"/>
      <c r="K2" s="278"/>
      <c r="L2" s="114"/>
      <c r="M2" s="114" t="s">
        <v>126</v>
      </c>
      <c r="N2" s="114"/>
      <c r="O2" s="263" t="str">
        <f ca="1">'Job Info.'!D13</f>
        <v>260-868-6002</v>
      </c>
      <c r="P2" s="48"/>
    </row>
    <row r="3" spans="1:34" s="50" customFormat="1" ht="15" customHeight="1" x14ac:dyDescent="0.25">
      <c r="A3" s="48"/>
      <c r="B3" s="48"/>
      <c r="C3" s="48"/>
      <c r="D3" s="48"/>
      <c r="E3" s="48"/>
      <c r="F3" s="48"/>
      <c r="G3" s="48"/>
      <c r="H3" s="58"/>
      <c r="I3" s="279"/>
      <c r="J3" s="280"/>
      <c r="K3" s="281"/>
      <c r="L3" s="114"/>
      <c r="M3" s="114" t="s">
        <v>128</v>
      </c>
      <c r="N3" s="114"/>
      <c r="O3" s="263" t="str">
        <f ca="1">'Job Info.'!D14</f>
        <v>260-868-6003</v>
      </c>
      <c r="P3" s="48"/>
    </row>
    <row r="4" spans="1:34" s="50" customFormat="1" ht="15" customHeight="1" thickBot="1" x14ac:dyDescent="0.35">
      <c r="A4" s="48"/>
      <c r="B4" s="48"/>
      <c r="C4" s="48"/>
      <c r="D4" s="48"/>
      <c r="E4" s="48"/>
      <c r="F4" s="48"/>
      <c r="G4" s="48"/>
      <c r="H4" s="48"/>
      <c r="I4" s="282" t="str">
        <f>IF(S1="","",IF(VLOOKUP(S1,'Job Info.'!X:Z,2,FALSE),VLOOKUP(S1,'Job Info.'!X:Z,3,FALSE),""))</f>
        <v/>
      </c>
      <c r="J4" s="283"/>
      <c r="K4" s="284"/>
      <c r="L4" s="114"/>
      <c r="M4" s="114" t="s">
        <v>127</v>
      </c>
      <c r="N4" s="114"/>
      <c r="O4" s="263" t="str">
        <f ca="1">'Job Info.'!D15</f>
        <v>260-868-6004</v>
      </c>
      <c r="P4" s="48"/>
    </row>
    <row r="5" spans="1:34" s="50" customFormat="1" ht="18" customHeight="1" thickTop="1" x14ac:dyDescent="0.25">
      <c r="A5" s="285" t="str">
        <f ca="1">'Job Info.'!D11</f>
        <v>6115 County Road 42 | Butler, IN  46721 | www.newmill.com</v>
      </c>
      <c r="B5" s="286"/>
      <c r="C5" s="286"/>
      <c r="D5" s="286"/>
      <c r="E5" s="286"/>
      <c r="F5" s="286"/>
      <c r="G5" s="286"/>
      <c r="H5" s="286"/>
      <c r="I5" s="286"/>
      <c r="J5" s="286"/>
      <c r="K5" s="48"/>
      <c r="L5" s="48"/>
      <c r="M5" s="48"/>
      <c r="N5" s="48"/>
      <c r="O5" s="48"/>
      <c r="P5" s="48"/>
    </row>
    <row r="6" spans="1:34" s="50" customFormat="1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9" t="s">
        <v>20</v>
      </c>
      <c r="N6" s="293" t="str">
        <f>IF(ISBLANK('Job Info.'!D8),"",'Job Info.'!D8)</f>
        <v/>
      </c>
      <c r="O6" s="293"/>
      <c r="P6" s="48"/>
    </row>
    <row r="7" spans="1:34" ht="15" customHeight="1" x14ac:dyDescent="0.25">
      <c r="A7" s="51" t="s">
        <v>54</v>
      </c>
      <c r="B7" s="52"/>
      <c r="C7" s="52"/>
      <c r="D7" s="52"/>
      <c r="E7" s="52"/>
      <c r="F7" s="52"/>
      <c r="G7" s="48"/>
      <c r="H7" s="48"/>
      <c r="I7" s="48"/>
      <c r="J7" s="48"/>
      <c r="K7" s="48"/>
      <c r="L7" s="48"/>
      <c r="M7" s="53" t="s">
        <v>21</v>
      </c>
      <c r="N7" s="132"/>
      <c r="O7" s="133" t="str">
        <f>IF(ISBLANK('Job Info.'!D9),"",'Job Info.'!D9)</f>
        <v/>
      </c>
      <c r="P7" s="52"/>
    </row>
    <row r="8" spans="1:34" ht="6" customHeight="1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</row>
    <row r="9" spans="1:34" ht="15.9" customHeight="1" x14ac:dyDescent="0.25">
      <c r="A9" s="262" t="s">
        <v>1</v>
      </c>
      <c r="B9" s="271" t="str">
        <f>IF(ISBLANK('Job Info.'!D3),"",'Job Info.'!D3)</f>
        <v/>
      </c>
      <c r="C9" s="271"/>
      <c r="D9" s="271"/>
      <c r="E9" s="271"/>
      <c r="F9" s="271"/>
      <c r="G9" s="271"/>
      <c r="H9" s="272"/>
      <c r="I9" s="10"/>
      <c r="J9" s="261" t="s">
        <v>2</v>
      </c>
      <c r="K9" s="271" t="str">
        <f>IF(ISBLANK('Job Info.'!D5),"",'Job Info.'!D5)</f>
        <v/>
      </c>
      <c r="L9" s="271"/>
      <c r="M9" s="271"/>
      <c r="N9" s="271"/>
      <c r="O9" s="271"/>
      <c r="P9" s="272"/>
    </row>
    <row r="10" spans="1:34" ht="15.9" customHeight="1" x14ac:dyDescent="0.25">
      <c r="A10" s="262" t="s">
        <v>3</v>
      </c>
      <c r="B10" s="271" t="str">
        <f>IF(ISBLANK('Job Info.'!D4),"",'Job Info.'!D4)</f>
        <v/>
      </c>
      <c r="C10" s="271"/>
      <c r="D10" s="271"/>
      <c r="E10" s="271"/>
      <c r="F10" s="271"/>
      <c r="G10" s="271"/>
      <c r="H10" s="272"/>
      <c r="I10" s="292" t="s">
        <v>22</v>
      </c>
      <c r="J10" s="292"/>
      <c r="K10" s="271" t="str">
        <f>IF(ISBLANK('Job Info.'!D6),"",'Job Info.'!D6)</f>
        <v/>
      </c>
      <c r="L10" s="272"/>
      <c r="M10" s="295" t="s">
        <v>23</v>
      </c>
      <c r="N10" s="296"/>
      <c r="O10" s="271" t="str">
        <f>IF(ISBLANK('Job Info.'!D7),"",'Job Info.'!D7)</f>
        <v/>
      </c>
      <c r="P10" s="272"/>
    </row>
    <row r="11" spans="1:34" ht="6" customHeight="1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2" spans="1:34" s="57" customFormat="1" ht="15.9" customHeight="1" x14ac:dyDescent="0.25">
      <c r="A12" s="290" t="s">
        <v>98</v>
      </c>
      <c r="B12" s="290"/>
      <c r="C12" s="290"/>
      <c r="D12" s="290"/>
      <c r="E12" s="291"/>
      <c r="F12" s="289" t="s">
        <v>62</v>
      </c>
      <c r="G12" s="290"/>
      <c r="H12" s="291"/>
      <c r="I12" s="289" t="s">
        <v>63</v>
      </c>
      <c r="J12" s="290"/>
      <c r="K12" s="291"/>
      <c r="L12" s="289" t="s">
        <v>64</v>
      </c>
      <c r="M12" s="290"/>
      <c r="N12" s="290"/>
      <c r="O12" s="290"/>
      <c r="P12" s="290"/>
    </row>
    <row r="13" spans="1:34" s="57" customFormat="1" ht="15.9" customHeight="1" x14ac:dyDescent="0.25">
      <c r="A13" s="260" t="s">
        <v>59</v>
      </c>
      <c r="B13" s="61" t="s">
        <v>17</v>
      </c>
      <c r="C13" s="61" t="s">
        <v>58</v>
      </c>
      <c r="D13" s="61" t="s">
        <v>99</v>
      </c>
      <c r="E13" s="61" t="s">
        <v>57</v>
      </c>
      <c r="F13" s="61" t="s">
        <v>60</v>
      </c>
      <c r="G13" s="287" t="s">
        <v>61</v>
      </c>
      <c r="H13" s="288"/>
      <c r="I13" s="61" t="s">
        <v>60</v>
      </c>
      <c r="J13" s="287" t="s">
        <v>61</v>
      </c>
      <c r="K13" s="288"/>
      <c r="L13" s="61" t="s">
        <v>65</v>
      </c>
      <c r="M13" s="287" t="s">
        <v>66</v>
      </c>
      <c r="N13" s="294"/>
      <c r="O13" s="294"/>
      <c r="P13" s="294"/>
    </row>
    <row r="14" spans="1:34" ht="15" customHeight="1" x14ac:dyDescent="0.25">
      <c r="A14" s="215"/>
      <c r="B14" s="216"/>
      <c r="C14" s="216"/>
      <c r="D14" s="216"/>
      <c r="E14" s="216"/>
      <c r="F14" s="217"/>
      <c r="G14" s="218"/>
      <c r="H14" s="219"/>
      <c r="I14" s="217"/>
      <c r="J14" s="218"/>
      <c r="K14" s="219"/>
      <c r="L14" s="216" t="s">
        <v>153</v>
      </c>
      <c r="M14" s="273"/>
      <c r="N14" s="274"/>
      <c r="O14" s="274"/>
      <c r="P14" s="274"/>
      <c r="S14" s="170">
        <v>1</v>
      </c>
      <c r="T14" s="170">
        <v>0</v>
      </c>
      <c r="U14" s="170">
        <v>0</v>
      </c>
      <c r="V14" s="170">
        <v>1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170">
        <v>2</v>
      </c>
      <c r="AD14" s="170">
        <v>0</v>
      </c>
    </row>
    <row r="15" spans="1:34" ht="15" customHeight="1" x14ac:dyDescent="0.25">
      <c r="A15" s="215"/>
      <c r="B15" s="216"/>
      <c r="C15" s="216"/>
      <c r="D15" s="216"/>
      <c r="E15" s="216"/>
      <c r="F15" s="217"/>
      <c r="G15" s="218"/>
      <c r="H15" s="219"/>
      <c r="I15" s="217"/>
      <c r="J15" s="218"/>
      <c r="K15" s="219"/>
      <c r="L15" s="216" t="s">
        <v>153</v>
      </c>
      <c r="M15" s="273"/>
      <c r="N15" s="274"/>
      <c r="O15" s="274"/>
      <c r="P15" s="274"/>
      <c r="S15" s="146" t="s">
        <v>190</v>
      </c>
      <c r="T15" s="146" t="s">
        <v>183</v>
      </c>
      <c r="U15" s="146" t="s">
        <v>191</v>
      </c>
      <c r="V15" s="146" t="s">
        <v>187</v>
      </c>
      <c r="W15" s="146" t="s">
        <v>192</v>
      </c>
      <c r="X15" s="146" t="s">
        <v>193</v>
      </c>
      <c r="Y15" s="146" t="s">
        <v>194</v>
      </c>
      <c r="Z15" s="146" t="s">
        <v>185</v>
      </c>
      <c r="AA15" s="146" t="s">
        <v>195</v>
      </c>
      <c r="AB15" s="146" t="s">
        <v>196</v>
      </c>
      <c r="AC15" s="146" t="s">
        <v>155</v>
      </c>
      <c r="AD15" s="146" t="s">
        <v>197</v>
      </c>
      <c r="AE15" s="170"/>
      <c r="AF15" s="170"/>
    </row>
    <row r="16" spans="1:34" ht="15" customHeight="1" x14ac:dyDescent="0.25">
      <c r="A16" s="215"/>
      <c r="B16" s="216"/>
      <c r="C16" s="216"/>
      <c r="D16" s="216"/>
      <c r="E16" s="216"/>
      <c r="F16" s="217"/>
      <c r="G16" s="218"/>
      <c r="H16" s="219"/>
      <c r="I16" s="217"/>
      <c r="J16" s="218"/>
      <c r="K16" s="219"/>
      <c r="L16" s="216" t="s">
        <v>153</v>
      </c>
      <c r="M16" s="273"/>
      <c r="N16" s="274"/>
      <c r="O16" s="274"/>
      <c r="P16" s="274"/>
      <c r="S16" s="146" t="s">
        <v>186</v>
      </c>
      <c r="T16" s="146" t="s">
        <v>181</v>
      </c>
      <c r="U16" s="146" t="s">
        <v>181</v>
      </c>
      <c r="V16" s="146" t="s">
        <v>186</v>
      </c>
      <c r="W16" s="146" t="s">
        <v>186</v>
      </c>
      <c r="X16" s="146" t="s">
        <v>186</v>
      </c>
      <c r="Y16" s="146" t="s">
        <v>186</v>
      </c>
      <c r="Z16" s="146" t="s">
        <v>186</v>
      </c>
      <c r="AA16" s="146" t="s">
        <v>186</v>
      </c>
      <c r="AB16" s="146" t="s">
        <v>186</v>
      </c>
      <c r="AC16" s="146" t="s">
        <v>186</v>
      </c>
      <c r="AD16" s="146" t="s">
        <v>186</v>
      </c>
      <c r="AE16" s="146" t="s">
        <v>184</v>
      </c>
      <c r="AF16" s="146" t="s">
        <v>184</v>
      </c>
      <c r="AG16" s="146" t="s">
        <v>207</v>
      </c>
    </row>
    <row r="17" spans="1:33" ht="15" customHeight="1" x14ac:dyDescent="0.25">
      <c r="A17" s="215"/>
      <c r="B17" s="216"/>
      <c r="C17" s="216"/>
      <c r="D17" s="216"/>
      <c r="E17" s="216"/>
      <c r="F17" s="217"/>
      <c r="G17" s="218"/>
      <c r="H17" s="219"/>
      <c r="I17" s="217"/>
      <c r="J17" s="218"/>
      <c r="K17" s="219"/>
      <c r="L17" s="216" t="s">
        <v>153</v>
      </c>
      <c r="M17" s="273"/>
      <c r="N17" s="274"/>
      <c r="O17" s="274"/>
      <c r="P17" s="274"/>
      <c r="S17" s="146" t="s">
        <v>201</v>
      </c>
      <c r="T17" s="146"/>
      <c r="U17" s="146"/>
      <c r="V17" s="146" t="s">
        <v>201</v>
      </c>
      <c r="W17" s="146" t="s">
        <v>201</v>
      </c>
      <c r="X17" s="146" t="s">
        <v>201</v>
      </c>
      <c r="Y17" s="146" t="s">
        <v>201</v>
      </c>
      <c r="Z17" s="146" t="s">
        <v>201</v>
      </c>
      <c r="AA17" s="146" t="s">
        <v>201</v>
      </c>
      <c r="AB17" s="146" t="s">
        <v>202</v>
      </c>
      <c r="AC17" s="146" t="s">
        <v>202</v>
      </c>
      <c r="AD17" s="146" t="s">
        <v>201</v>
      </c>
      <c r="AE17" s="146" t="s">
        <v>198</v>
      </c>
      <c r="AF17" s="146" t="s">
        <v>198</v>
      </c>
      <c r="AG17" s="146" t="s">
        <v>208</v>
      </c>
    </row>
    <row r="18" spans="1:33" ht="15" customHeight="1" x14ac:dyDescent="0.25">
      <c r="A18" s="215"/>
      <c r="B18" s="216"/>
      <c r="C18" s="216"/>
      <c r="D18" s="216"/>
      <c r="E18" s="216"/>
      <c r="F18" s="217"/>
      <c r="G18" s="218"/>
      <c r="H18" s="219"/>
      <c r="I18" s="217"/>
      <c r="J18" s="218"/>
      <c r="K18" s="219"/>
      <c r="L18" s="216" t="s">
        <v>153</v>
      </c>
      <c r="M18" s="273"/>
      <c r="N18" s="274"/>
      <c r="O18" s="274"/>
      <c r="P18" s="274"/>
      <c r="S18" s="146" t="s">
        <v>202</v>
      </c>
      <c r="T18" s="146"/>
      <c r="U18" s="146"/>
      <c r="V18" s="146" t="s">
        <v>202</v>
      </c>
      <c r="W18" s="146" t="s">
        <v>202</v>
      </c>
      <c r="X18" s="146" t="s">
        <v>202</v>
      </c>
      <c r="Y18" s="146" t="s">
        <v>202</v>
      </c>
      <c r="Z18" s="146" t="s">
        <v>202</v>
      </c>
      <c r="AA18" s="146" t="s">
        <v>202</v>
      </c>
      <c r="AB18" s="146" t="s">
        <v>181</v>
      </c>
      <c r="AC18" s="146" t="s">
        <v>181</v>
      </c>
      <c r="AD18" s="146" t="s">
        <v>202</v>
      </c>
      <c r="AE18" s="170"/>
      <c r="AF18" s="146" t="s">
        <v>199</v>
      </c>
      <c r="AG18" s="146" t="s">
        <v>182</v>
      </c>
    </row>
    <row r="19" spans="1:33" ht="15" customHeight="1" x14ac:dyDescent="0.25">
      <c r="A19" s="215"/>
      <c r="B19" s="216"/>
      <c r="C19" s="216"/>
      <c r="D19" s="216"/>
      <c r="E19" s="216"/>
      <c r="F19" s="217"/>
      <c r="G19" s="218"/>
      <c r="H19" s="219"/>
      <c r="I19" s="217"/>
      <c r="J19" s="218"/>
      <c r="K19" s="219"/>
      <c r="L19" s="216"/>
      <c r="M19" s="273"/>
      <c r="N19" s="274"/>
      <c r="O19" s="274"/>
      <c r="P19" s="274"/>
      <c r="S19" s="146" t="s">
        <v>181</v>
      </c>
      <c r="T19" s="146"/>
      <c r="U19" s="146"/>
      <c r="V19" s="146" t="s">
        <v>181</v>
      </c>
      <c r="W19" s="146" t="s">
        <v>181</v>
      </c>
      <c r="X19" s="146" t="s">
        <v>181</v>
      </c>
      <c r="Y19" s="146" t="s">
        <v>181</v>
      </c>
      <c r="Z19" s="146" t="s">
        <v>181</v>
      </c>
      <c r="AA19" s="146" t="s">
        <v>181</v>
      </c>
      <c r="AB19" s="146" t="s">
        <v>206</v>
      </c>
      <c r="AC19" s="146" t="s">
        <v>206</v>
      </c>
      <c r="AD19" s="146" t="s">
        <v>204</v>
      </c>
      <c r="AE19" s="170"/>
      <c r="AF19" s="146" t="s">
        <v>200</v>
      </c>
    </row>
    <row r="20" spans="1:33" ht="15" customHeight="1" x14ac:dyDescent="0.25">
      <c r="A20" s="215"/>
      <c r="B20" s="216"/>
      <c r="C20" s="216"/>
      <c r="D20" s="216"/>
      <c r="E20" s="216"/>
      <c r="F20" s="217"/>
      <c r="G20" s="218"/>
      <c r="H20" s="219"/>
      <c r="I20" s="217"/>
      <c r="J20" s="218"/>
      <c r="K20" s="219"/>
      <c r="L20" s="216" t="s">
        <v>153</v>
      </c>
      <c r="M20" s="273"/>
      <c r="N20" s="274"/>
      <c r="O20" s="274"/>
      <c r="P20" s="274"/>
      <c r="S20" s="146" t="s">
        <v>203</v>
      </c>
      <c r="T20" s="146"/>
      <c r="U20" s="146"/>
      <c r="V20" s="146" t="s">
        <v>204</v>
      </c>
      <c r="W20" s="146" t="s">
        <v>204</v>
      </c>
      <c r="X20" s="146" t="s">
        <v>204</v>
      </c>
      <c r="Y20" s="146" t="s">
        <v>204</v>
      </c>
      <c r="Z20" s="146" t="s">
        <v>204</v>
      </c>
      <c r="AA20" s="146" t="s">
        <v>204</v>
      </c>
      <c r="AB20" s="146"/>
      <c r="AC20" s="146"/>
      <c r="AD20" s="146"/>
      <c r="AE20" s="170"/>
      <c r="AF20" s="170"/>
    </row>
    <row r="21" spans="1:33" ht="15" customHeight="1" x14ac:dyDescent="0.25">
      <c r="A21" s="215"/>
      <c r="B21" s="216"/>
      <c r="C21" s="216"/>
      <c r="D21" s="216"/>
      <c r="E21" s="216"/>
      <c r="F21" s="217"/>
      <c r="G21" s="218"/>
      <c r="H21" s="219"/>
      <c r="I21" s="217"/>
      <c r="J21" s="218"/>
      <c r="K21" s="219"/>
      <c r="L21" s="216" t="s">
        <v>153</v>
      </c>
      <c r="M21" s="273"/>
      <c r="N21" s="274"/>
      <c r="O21" s="274"/>
      <c r="P21" s="274"/>
      <c r="S21" s="146" t="s">
        <v>204</v>
      </c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70"/>
      <c r="AF21" s="170"/>
    </row>
    <row r="22" spans="1:33" ht="15" customHeight="1" x14ac:dyDescent="0.25">
      <c r="A22" s="215"/>
      <c r="B22" s="216"/>
      <c r="C22" s="216"/>
      <c r="D22" s="216"/>
      <c r="E22" s="216"/>
      <c r="F22" s="217"/>
      <c r="G22" s="218"/>
      <c r="H22" s="219"/>
      <c r="I22" s="217"/>
      <c r="J22" s="218"/>
      <c r="K22" s="219"/>
      <c r="L22" s="216" t="s">
        <v>153</v>
      </c>
      <c r="M22" s="273"/>
      <c r="N22" s="274"/>
      <c r="O22" s="274"/>
      <c r="P22" s="274"/>
      <c r="S22" s="146" t="s">
        <v>205</v>
      </c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70"/>
      <c r="AF22" s="170"/>
    </row>
    <row r="23" spans="1:33" ht="15" customHeight="1" x14ac:dyDescent="0.25">
      <c r="A23" s="215"/>
      <c r="B23" s="216"/>
      <c r="C23" s="216"/>
      <c r="D23" s="216"/>
      <c r="E23" s="216"/>
      <c r="F23" s="217"/>
      <c r="G23" s="218"/>
      <c r="H23" s="219"/>
      <c r="I23" s="217"/>
      <c r="J23" s="218"/>
      <c r="K23" s="219"/>
      <c r="L23" s="216" t="s">
        <v>153</v>
      </c>
      <c r="M23" s="273"/>
      <c r="N23" s="274"/>
      <c r="O23" s="274"/>
      <c r="P23" s="274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70"/>
      <c r="AF23" s="170"/>
    </row>
    <row r="24" spans="1:33" ht="15" customHeight="1" x14ac:dyDescent="0.25">
      <c r="A24" s="215"/>
      <c r="B24" s="216"/>
      <c r="C24" s="216"/>
      <c r="D24" s="216"/>
      <c r="E24" s="216"/>
      <c r="F24" s="217"/>
      <c r="G24" s="218"/>
      <c r="H24" s="219"/>
      <c r="I24" s="217"/>
      <c r="J24" s="218"/>
      <c r="K24" s="219"/>
      <c r="L24" s="216" t="s">
        <v>153</v>
      </c>
      <c r="M24" s="273"/>
      <c r="N24" s="274"/>
      <c r="O24" s="274"/>
      <c r="P24" s="274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70"/>
      <c r="AF24" s="170"/>
    </row>
    <row r="25" spans="1:33" ht="15" customHeight="1" x14ac:dyDescent="0.25">
      <c r="A25" s="215"/>
      <c r="B25" s="216"/>
      <c r="C25" s="216"/>
      <c r="D25" s="216"/>
      <c r="E25" s="216"/>
      <c r="F25" s="217"/>
      <c r="G25" s="218"/>
      <c r="H25" s="219"/>
      <c r="I25" s="217"/>
      <c r="J25" s="218"/>
      <c r="K25" s="219"/>
      <c r="L25" s="216" t="s">
        <v>153</v>
      </c>
      <c r="M25" s="273"/>
      <c r="N25" s="274"/>
      <c r="O25" s="274"/>
      <c r="P25" s="274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70"/>
      <c r="AF25" s="170"/>
    </row>
    <row r="26" spans="1:33" ht="15" customHeight="1" x14ac:dyDescent="0.25">
      <c r="A26" s="215"/>
      <c r="B26" s="216"/>
      <c r="C26" s="216"/>
      <c r="D26" s="216"/>
      <c r="E26" s="216"/>
      <c r="F26" s="217"/>
      <c r="G26" s="218"/>
      <c r="H26" s="219"/>
      <c r="I26" s="217"/>
      <c r="J26" s="218"/>
      <c r="K26" s="219"/>
      <c r="L26" s="216" t="s">
        <v>153</v>
      </c>
      <c r="M26" s="273"/>
      <c r="N26" s="274"/>
      <c r="O26" s="274"/>
      <c r="P26" s="274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70"/>
      <c r="AF26" s="170"/>
    </row>
    <row r="27" spans="1:33" ht="15" customHeight="1" x14ac:dyDescent="0.25">
      <c r="A27" s="215"/>
      <c r="B27" s="216"/>
      <c r="C27" s="216"/>
      <c r="D27" s="216"/>
      <c r="E27" s="216"/>
      <c r="F27" s="217"/>
      <c r="G27" s="218"/>
      <c r="H27" s="219"/>
      <c r="I27" s="217"/>
      <c r="J27" s="218"/>
      <c r="K27" s="219"/>
      <c r="L27" s="216" t="s">
        <v>153</v>
      </c>
      <c r="M27" s="273"/>
      <c r="N27" s="274"/>
      <c r="O27" s="274"/>
      <c r="P27" s="274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70"/>
      <c r="AF27" s="170"/>
    </row>
    <row r="28" spans="1:33" ht="15" customHeight="1" x14ac:dyDescent="0.25">
      <c r="A28" s="215"/>
      <c r="B28" s="216"/>
      <c r="C28" s="216"/>
      <c r="D28" s="216"/>
      <c r="E28" s="216"/>
      <c r="F28" s="217"/>
      <c r="G28" s="218"/>
      <c r="H28" s="219"/>
      <c r="I28" s="217"/>
      <c r="J28" s="218"/>
      <c r="K28" s="219"/>
      <c r="L28" s="216" t="s">
        <v>153</v>
      </c>
      <c r="M28" s="273"/>
      <c r="N28" s="274"/>
      <c r="O28" s="274"/>
      <c r="P28" s="274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70"/>
      <c r="AF28" s="170"/>
    </row>
    <row r="29" spans="1:33" ht="15" customHeight="1" x14ac:dyDescent="0.25">
      <c r="A29" s="215"/>
      <c r="B29" s="216"/>
      <c r="C29" s="216"/>
      <c r="D29" s="216"/>
      <c r="E29" s="216"/>
      <c r="F29" s="217"/>
      <c r="G29" s="218"/>
      <c r="H29" s="219"/>
      <c r="I29" s="217"/>
      <c r="J29" s="218"/>
      <c r="K29" s="219"/>
      <c r="L29" s="216" t="s">
        <v>153</v>
      </c>
      <c r="M29" s="273"/>
      <c r="N29" s="274"/>
      <c r="O29" s="274"/>
      <c r="P29" s="274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70"/>
      <c r="AF29" s="170"/>
    </row>
    <row r="30" spans="1:33" ht="15" customHeight="1" x14ac:dyDescent="0.25">
      <c r="A30" s="215"/>
      <c r="B30" s="216"/>
      <c r="C30" s="216"/>
      <c r="D30" s="216"/>
      <c r="E30" s="216"/>
      <c r="F30" s="217"/>
      <c r="G30" s="218"/>
      <c r="H30" s="219"/>
      <c r="I30" s="217"/>
      <c r="J30" s="218"/>
      <c r="K30" s="219"/>
      <c r="L30" s="216" t="s">
        <v>153</v>
      </c>
      <c r="M30" s="273"/>
      <c r="N30" s="274"/>
      <c r="O30" s="274"/>
      <c r="P30" s="274"/>
      <c r="S30" s="170">
        <f t="shared" ref="S30:AG30" si="0">COUNTA(S16:S29)</f>
        <v>7</v>
      </c>
      <c r="T30" s="170">
        <f t="shared" si="0"/>
        <v>1</v>
      </c>
      <c r="U30" s="170">
        <f t="shared" si="0"/>
        <v>1</v>
      </c>
      <c r="V30" s="170">
        <f t="shared" si="0"/>
        <v>5</v>
      </c>
      <c r="W30" s="170">
        <f t="shared" si="0"/>
        <v>5</v>
      </c>
      <c r="X30" s="170">
        <f t="shared" si="0"/>
        <v>5</v>
      </c>
      <c r="Y30" s="170">
        <f t="shared" si="0"/>
        <v>5</v>
      </c>
      <c r="Z30" s="170">
        <f t="shared" si="0"/>
        <v>5</v>
      </c>
      <c r="AA30" s="170">
        <f t="shared" si="0"/>
        <v>5</v>
      </c>
      <c r="AB30" s="170">
        <f t="shared" si="0"/>
        <v>4</v>
      </c>
      <c r="AC30" s="170">
        <f t="shared" si="0"/>
        <v>4</v>
      </c>
      <c r="AD30" s="170">
        <f t="shared" si="0"/>
        <v>4</v>
      </c>
      <c r="AE30" s="170">
        <f t="shared" si="0"/>
        <v>2</v>
      </c>
      <c r="AF30" s="170">
        <f t="shared" si="0"/>
        <v>4</v>
      </c>
      <c r="AG30" s="170">
        <f t="shared" si="0"/>
        <v>3</v>
      </c>
    </row>
    <row r="31" spans="1:33" ht="15" customHeight="1" x14ac:dyDescent="0.25">
      <c r="A31" s="215"/>
      <c r="B31" s="216"/>
      <c r="C31" s="216"/>
      <c r="D31" s="216"/>
      <c r="E31" s="216"/>
      <c r="F31" s="217"/>
      <c r="G31" s="218"/>
      <c r="H31" s="219"/>
      <c r="I31" s="217"/>
      <c r="J31" s="218"/>
      <c r="K31" s="219"/>
      <c r="L31" s="216" t="s">
        <v>153</v>
      </c>
      <c r="M31" s="273"/>
      <c r="N31" s="274"/>
      <c r="O31" s="274"/>
      <c r="P31" s="274"/>
    </row>
    <row r="32" spans="1:33" ht="15" customHeight="1" x14ac:dyDescent="0.25">
      <c r="A32" s="215"/>
      <c r="B32" s="216"/>
      <c r="C32" s="216"/>
      <c r="D32" s="216"/>
      <c r="E32" s="216"/>
      <c r="F32" s="217"/>
      <c r="G32" s="218"/>
      <c r="H32" s="219"/>
      <c r="I32" s="217"/>
      <c r="J32" s="218"/>
      <c r="K32" s="219"/>
      <c r="L32" s="216" t="s">
        <v>153</v>
      </c>
      <c r="M32" s="273"/>
      <c r="N32" s="274"/>
      <c r="O32" s="274"/>
      <c r="P32" s="274"/>
    </row>
    <row r="33" spans="1:16" ht="15" customHeight="1" x14ac:dyDescent="0.25">
      <c r="A33" s="215"/>
      <c r="B33" s="216"/>
      <c r="C33" s="216"/>
      <c r="D33" s="216"/>
      <c r="E33" s="216"/>
      <c r="F33" s="217"/>
      <c r="G33" s="218"/>
      <c r="H33" s="219"/>
      <c r="I33" s="217"/>
      <c r="J33" s="218"/>
      <c r="K33" s="219"/>
      <c r="L33" s="216" t="s">
        <v>153</v>
      </c>
      <c r="M33" s="273"/>
      <c r="N33" s="274"/>
      <c r="O33" s="274"/>
      <c r="P33" s="274"/>
    </row>
    <row r="34" spans="1:16" ht="15" customHeight="1" x14ac:dyDescent="0.25">
      <c r="A34" s="215"/>
      <c r="B34" s="216"/>
      <c r="C34" s="216"/>
      <c r="D34" s="216"/>
      <c r="E34" s="216"/>
      <c r="F34" s="217"/>
      <c r="G34" s="218"/>
      <c r="H34" s="219"/>
      <c r="I34" s="217"/>
      <c r="J34" s="218"/>
      <c r="K34" s="219"/>
      <c r="L34" s="216" t="s">
        <v>153</v>
      </c>
      <c r="M34" s="273"/>
      <c r="N34" s="274"/>
      <c r="O34" s="274"/>
      <c r="P34" s="274"/>
    </row>
    <row r="35" spans="1:16" ht="15" customHeight="1" x14ac:dyDescent="0.25">
      <c r="A35" s="215"/>
      <c r="B35" s="216"/>
      <c r="C35" s="216"/>
      <c r="D35" s="216"/>
      <c r="E35" s="216"/>
      <c r="F35" s="217"/>
      <c r="G35" s="218"/>
      <c r="H35" s="219"/>
      <c r="I35" s="217"/>
      <c r="J35" s="218"/>
      <c r="K35" s="219"/>
      <c r="L35" s="216" t="s">
        <v>153</v>
      </c>
      <c r="M35" s="273"/>
      <c r="N35" s="274"/>
      <c r="O35" s="274"/>
      <c r="P35" s="274"/>
    </row>
    <row r="36" spans="1:16" ht="15" customHeight="1" x14ac:dyDescent="0.25">
      <c r="A36" s="215"/>
      <c r="B36" s="216"/>
      <c r="C36" s="216"/>
      <c r="D36" s="216"/>
      <c r="E36" s="216"/>
      <c r="F36" s="217"/>
      <c r="G36" s="218"/>
      <c r="H36" s="219"/>
      <c r="I36" s="217"/>
      <c r="J36" s="218"/>
      <c r="K36" s="219"/>
      <c r="L36" s="216" t="s">
        <v>153</v>
      </c>
      <c r="M36" s="273"/>
      <c r="N36" s="274"/>
      <c r="O36" s="274"/>
      <c r="P36" s="274"/>
    </row>
    <row r="37" spans="1:16" ht="15" customHeight="1" x14ac:dyDescent="0.25">
      <c r="A37" s="215"/>
      <c r="B37" s="216"/>
      <c r="C37" s="216"/>
      <c r="D37" s="216"/>
      <c r="E37" s="216"/>
      <c r="F37" s="217"/>
      <c r="G37" s="218"/>
      <c r="H37" s="219"/>
      <c r="I37" s="217"/>
      <c r="J37" s="218"/>
      <c r="K37" s="219"/>
      <c r="L37" s="216" t="s">
        <v>153</v>
      </c>
      <c r="M37" s="273"/>
      <c r="N37" s="274"/>
      <c r="O37" s="274"/>
      <c r="P37" s="274"/>
    </row>
    <row r="38" spans="1:16" ht="15" customHeight="1" x14ac:dyDescent="0.25">
      <c r="A38" s="215"/>
      <c r="B38" s="216"/>
      <c r="C38" s="216"/>
      <c r="D38" s="216"/>
      <c r="E38" s="216"/>
      <c r="F38" s="217"/>
      <c r="G38" s="218"/>
      <c r="H38" s="219"/>
      <c r="I38" s="217"/>
      <c r="J38" s="218"/>
      <c r="K38" s="219"/>
      <c r="L38" s="216" t="s">
        <v>153</v>
      </c>
      <c r="M38" s="273"/>
      <c r="N38" s="274"/>
      <c r="O38" s="274"/>
      <c r="P38" s="274"/>
    </row>
    <row r="39" spans="1:16" ht="15" customHeight="1" x14ac:dyDescent="0.25">
      <c r="A39" s="215"/>
      <c r="B39" s="216"/>
      <c r="C39" s="216"/>
      <c r="D39" s="216"/>
      <c r="E39" s="216"/>
      <c r="F39" s="217"/>
      <c r="G39" s="218"/>
      <c r="H39" s="219"/>
      <c r="I39" s="217"/>
      <c r="J39" s="218"/>
      <c r="K39" s="219"/>
      <c r="L39" s="216" t="s">
        <v>153</v>
      </c>
      <c r="M39" s="273"/>
      <c r="N39" s="274"/>
      <c r="O39" s="274"/>
      <c r="P39" s="274"/>
    </row>
    <row r="40" spans="1:16" ht="15" customHeight="1" x14ac:dyDescent="0.25">
      <c r="A40" s="215"/>
      <c r="B40" s="216"/>
      <c r="C40" s="216"/>
      <c r="D40" s="216"/>
      <c r="E40" s="216"/>
      <c r="F40" s="217"/>
      <c r="G40" s="218"/>
      <c r="H40" s="219"/>
      <c r="I40" s="217"/>
      <c r="J40" s="218"/>
      <c r="K40" s="219"/>
      <c r="L40" s="216" t="s">
        <v>153</v>
      </c>
      <c r="M40" s="273"/>
      <c r="N40" s="274"/>
      <c r="O40" s="274"/>
      <c r="P40" s="274"/>
    </row>
    <row r="41" spans="1:16" ht="15" customHeight="1" x14ac:dyDescent="0.25">
      <c r="A41" s="215"/>
      <c r="B41" s="216"/>
      <c r="C41" s="216"/>
      <c r="D41" s="216"/>
      <c r="E41" s="216"/>
      <c r="F41" s="217"/>
      <c r="G41" s="218"/>
      <c r="H41" s="219"/>
      <c r="I41" s="217"/>
      <c r="J41" s="218"/>
      <c r="K41" s="219"/>
      <c r="L41" s="216" t="s">
        <v>153</v>
      </c>
      <c r="M41" s="273"/>
      <c r="N41" s="274"/>
      <c r="O41" s="274"/>
      <c r="P41" s="274"/>
    </row>
    <row r="42" spans="1:16" ht="15" customHeight="1" x14ac:dyDescent="0.25">
      <c r="A42" s="215"/>
      <c r="B42" s="216"/>
      <c r="C42" s="216"/>
      <c r="D42" s="216"/>
      <c r="E42" s="216"/>
      <c r="F42" s="217"/>
      <c r="G42" s="218"/>
      <c r="H42" s="219"/>
      <c r="I42" s="217"/>
      <c r="J42" s="218"/>
      <c r="K42" s="219"/>
      <c r="L42" s="216" t="s">
        <v>153</v>
      </c>
      <c r="M42" s="273"/>
      <c r="N42" s="274"/>
      <c r="O42" s="274"/>
      <c r="P42" s="274"/>
    </row>
    <row r="43" spans="1:16" ht="15" customHeight="1" x14ac:dyDescent="0.25">
      <c r="A43" s="215"/>
      <c r="B43" s="216"/>
      <c r="C43" s="216"/>
      <c r="D43" s="216"/>
      <c r="E43" s="216"/>
      <c r="F43" s="217"/>
      <c r="G43" s="218"/>
      <c r="H43" s="219"/>
      <c r="I43" s="217"/>
      <c r="J43" s="218"/>
      <c r="K43" s="219"/>
      <c r="L43" s="216" t="s">
        <v>153</v>
      </c>
      <c r="M43" s="273"/>
      <c r="N43" s="274"/>
      <c r="O43" s="274"/>
      <c r="P43" s="274"/>
    </row>
    <row r="44" spans="1:16" ht="15" customHeight="1" x14ac:dyDescent="0.25">
      <c r="A44" s="215"/>
      <c r="B44" s="216"/>
      <c r="C44" s="216"/>
      <c r="D44" s="216"/>
      <c r="E44" s="216"/>
      <c r="F44" s="217"/>
      <c r="G44" s="218"/>
      <c r="H44" s="219"/>
      <c r="I44" s="217"/>
      <c r="J44" s="218"/>
      <c r="K44" s="219"/>
      <c r="L44" s="216"/>
      <c r="M44" s="273"/>
      <c r="N44" s="274"/>
      <c r="O44" s="274"/>
      <c r="P44" s="274"/>
    </row>
    <row r="45" spans="1:16" ht="15" customHeight="1" x14ac:dyDescent="0.25">
      <c r="A45" s="215"/>
      <c r="B45" s="216"/>
      <c r="C45" s="216"/>
      <c r="D45" s="216"/>
      <c r="E45" s="216"/>
      <c r="F45" s="217"/>
      <c r="G45" s="218"/>
      <c r="H45" s="219"/>
      <c r="I45" s="217"/>
      <c r="J45" s="218"/>
      <c r="K45" s="219"/>
      <c r="L45" s="216"/>
      <c r="M45" s="273"/>
      <c r="N45" s="274"/>
      <c r="O45" s="274"/>
      <c r="P45" s="274"/>
    </row>
    <row r="46" spans="1:16" ht="15" customHeight="1" x14ac:dyDescent="0.25">
      <c r="A46" s="215"/>
      <c r="B46" s="216"/>
      <c r="C46" s="216"/>
      <c r="D46" s="216"/>
      <c r="E46" s="216"/>
      <c r="F46" s="217"/>
      <c r="G46" s="218"/>
      <c r="H46" s="219"/>
      <c r="I46" s="217"/>
      <c r="J46" s="218"/>
      <c r="K46" s="219"/>
      <c r="L46" s="216"/>
      <c r="M46" s="273"/>
      <c r="N46" s="274"/>
      <c r="O46" s="274"/>
      <c r="P46" s="274"/>
    </row>
    <row r="47" spans="1:16" ht="15" customHeight="1" x14ac:dyDescent="0.25">
      <c r="A47" s="215"/>
      <c r="B47" s="216"/>
      <c r="C47" s="216"/>
      <c r="D47" s="216"/>
      <c r="E47" s="216"/>
      <c r="F47" s="217"/>
      <c r="G47" s="218"/>
      <c r="H47" s="219"/>
      <c r="I47" s="217"/>
      <c r="J47" s="218"/>
      <c r="K47" s="219"/>
      <c r="L47" s="216"/>
      <c r="M47" s="273"/>
      <c r="N47" s="274"/>
      <c r="O47" s="274"/>
      <c r="P47" s="274"/>
    </row>
    <row r="48" spans="1:16" ht="15" customHeight="1" x14ac:dyDescent="0.25">
      <c r="A48" s="215"/>
      <c r="B48" s="216"/>
      <c r="C48" s="216"/>
      <c r="D48" s="216"/>
      <c r="E48" s="216"/>
      <c r="F48" s="217"/>
      <c r="G48" s="218"/>
      <c r="H48" s="219"/>
      <c r="I48" s="217"/>
      <c r="J48" s="218"/>
      <c r="K48" s="219"/>
      <c r="L48" s="216"/>
      <c r="M48" s="273"/>
      <c r="N48" s="274"/>
      <c r="O48" s="274"/>
      <c r="P48" s="274"/>
    </row>
    <row r="49" spans="1:16" ht="15" customHeight="1" x14ac:dyDescent="0.25">
      <c r="A49" s="215"/>
      <c r="B49" s="216"/>
      <c r="C49" s="216"/>
      <c r="D49" s="216"/>
      <c r="E49" s="216"/>
      <c r="F49" s="217"/>
      <c r="G49" s="218"/>
      <c r="H49" s="219"/>
      <c r="I49" s="217"/>
      <c r="J49" s="218"/>
      <c r="K49" s="219"/>
      <c r="L49" s="216"/>
      <c r="M49" s="273"/>
      <c r="N49" s="274"/>
      <c r="O49" s="274"/>
      <c r="P49" s="274"/>
    </row>
    <row r="50" spans="1:16" ht="15" customHeight="1" x14ac:dyDescent="0.25">
      <c r="A50" s="215"/>
      <c r="B50" s="216"/>
      <c r="C50" s="216"/>
      <c r="D50" s="216"/>
      <c r="E50" s="216"/>
      <c r="F50" s="217"/>
      <c r="G50" s="218"/>
      <c r="H50" s="219"/>
      <c r="I50" s="217"/>
      <c r="J50" s="218"/>
      <c r="K50" s="219"/>
      <c r="L50" s="216"/>
      <c r="M50" s="273"/>
      <c r="N50" s="274"/>
      <c r="O50" s="274"/>
      <c r="P50" s="274"/>
    </row>
    <row r="51" spans="1:16" ht="15" customHeight="1" x14ac:dyDescent="0.25">
      <c r="A51" s="215"/>
      <c r="B51" s="216"/>
      <c r="C51" s="216"/>
      <c r="D51" s="216"/>
      <c r="E51" s="216"/>
      <c r="F51" s="217"/>
      <c r="G51" s="218"/>
      <c r="H51" s="219"/>
      <c r="I51" s="217"/>
      <c r="J51" s="218"/>
      <c r="K51" s="219"/>
      <c r="L51" s="216"/>
      <c r="M51" s="273"/>
      <c r="N51" s="274"/>
      <c r="O51" s="274"/>
      <c r="P51" s="274"/>
    </row>
    <row r="52" spans="1:16" ht="15" customHeight="1" x14ac:dyDescent="0.25">
      <c r="A52" s="215"/>
      <c r="B52" s="216"/>
      <c r="C52" s="216"/>
      <c r="D52" s="216"/>
      <c r="E52" s="216"/>
      <c r="F52" s="217"/>
      <c r="G52" s="218"/>
      <c r="H52" s="219"/>
      <c r="I52" s="217"/>
      <c r="J52" s="218"/>
      <c r="K52" s="219"/>
      <c r="L52" s="216"/>
      <c r="M52" s="273"/>
      <c r="N52" s="274"/>
      <c r="O52" s="274"/>
      <c r="P52" s="274"/>
    </row>
    <row r="53" spans="1:16" ht="15" customHeight="1" x14ac:dyDescent="0.25">
      <c r="A53" s="215"/>
      <c r="B53" s="216"/>
      <c r="C53" s="216"/>
      <c r="D53" s="216"/>
      <c r="E53" s="216"/>
      <c r="F53" s="217"/>
      <c r="G53" s="218"/>
      <c r="H53" s="219"/>
      <c r="I53" s="217"/>
      <c r="J53" s="218"/>
      <c r="K53" s="219"/>
      <c r="L53" s="216"/>
      <c r="M53" s="273"/>
      <c r="N53" s="274"/>
      <c r="O53" s="274"/>
      <c r="P53" s="274"/>
    </row>
    <row r="54" spans="1:16" ht="15" customHeight="1" x14ac:dyDescent="0.25">
      <c r="A54" s="215"/>
      <c r="B54" s="216"/>
      <c r="C54" s="216"/>
      <c r="D54" s="216"/>
      <c r="E54" s="216"/>
      <c r="F54" s="217"/>
      <c r="G54" s="218"/>
      <c r="H54" s="219"/>
      <c r="I54" s="217"/>
      <c r="J54" s="218"/>
      <c r="K54" s="219"/>
      <c r="L54" s="216" t="s">
        <v>153</v>
      </c>
      <c r="M54" s="273"/>
      <c r="N54" s="274"/>
      <c r="O54" s="274"/>
      <c r="P54" s="274"/>
    </row>
    <row r="55" spans="1:16" ht="15" customHeight="1" x14ac:dyDescent="0.25">
      <c r="A55" s="215"/>
      <c r="B55" s="216"/>
      <c r="C55" s="216"/>
      <c r="D55" s="216"/>
      <c r="E55" s="216"/>
      <c r="F55" s="217"/>
      <c r="G55" s="218"/>
      <c r="H55" s="219"/>
      <c r="I55" s="217"/>
      <c r="J55" s="218"/>
      <c r="K55" s="219"/>
      <c r="L55" s="216" t="s">
        <v>153</v>
      </c>
      <c r="M55" s="273"/>
      <c r="N55" s="274"/>
      <c r="O55" s="274"/>
      <c r="P55" s="274"/>
    </row>
  </sheetData>
  <sheetProtection password="E02B" sheet="1" objects="1" scenarios="1" selectLockedCells="1"/>
  <mergeCells count="61">
    <mergeCell ref="A12:E12"/>
    <mergeCell ref="F12:H12"/>
    <mergeCell ref="I12:K12"/>
    <mergeCell ref="L12:P12"/>
    <mergeCell ref="I1:K1"/>
    <mergeCell ref="I2:K3"/>
    <mergeCell ref="I4:K4"/>
    <mergeCell ref="A5:J5"/>
    <mergeCell ref="N6:O6"/>
    <mergeCell ref="B9:H9"/>
    <mergeCell ref="K9:P9"/>
    <mergeCell ref="B10:H10"/>
    <mergeCell ref="I10:J10"/>
    <mergeCell ref="K10:L10"/>
    <mergeCell ref="M10:N10"/>
    <mergeCell ref="O10:P10"/>
    <mergeCell ref="M22:P22"/>
    <mergeCell ref="G13:H13"/>
    <mergeCell ref="J13:K13"/>
    <mergeCell ref="M13:P13"/>
    <mergeCell ref="M14:P14"/>
    <mergeCell ref="M15:P15"/>
    <mergeCell ref="M16:P16"/>
    <mergeCell ref="M17:P17"/>
    <mergeCell ref="M18:P18"/>
    <mergeCell ref="M19:P19"/>
    <mergeCell ref="M20:P20"/>
    <mergeCell ref="M21:P21"/>
    <mergeCell ref="M34:P34"/>
    <mergeCell ref="M23:P23"/>
    <mergeCell ref="M24:P24"/>
    <mergeCell ref="M25:P25"/>
    <mergeCell ref="M26:P26"/>
    <mergeCell ref="M27:P27"/>
    <mergeCell ref="M28:P28"/>
    <mergeCell ref="M29:P29"/>
    <mergeCell ref="M30:P30"/>
    <mergeCell ref="M31:P31"/>
    <mergeCell ref="M32:P32"/>
    <mergeCell ref="M33:P33"/>
    <mergeCell ref="M46:P46"/>
    <mergeCell ref="M35:P35"/>
    <mergeCell ref="M36:P36"/>
    <mergeCell ref="M37:P37"/>
    <mergeCell ref="M38:P38"/>
    <mergeCell ref="M39:P39"/>
    <mergeCell ref="M40:P40"/>
    <mergeCell ref="M41:P41"/>
    <mergeCell ref="M42:P42"/>
    <mergeCell ref="M43:P43"/>
    <mergeCell ref="M44:P44"/>
    <mergeCell ref="M45:P45"/>
    <mergeCell ref="M53:P53"/>
    <mergeCell ref="M54:P54"/>
    <mergeCell ref="M55:P55"/>
    <mergeCell ref="M47:P47"/>
    <mergeCell ref="M48:P48"/>
    <mergeCell ref="M49:P49"/>
    <mergeCell ref="M50:P50"/>
    <mergeCell ref="M51:P51"/>
    <mergeCell ref="M52:P52"/>
  </mergeCells>
  <conditionalFormatting sqref="I2:K4">
    <cfRule type="cellIs" dxfId="0" priority="1" stopIfTrue="1" operator="equal">
      <formula>""</formula>
    </cfRule>
  </conditionalFormatting>
  <printOptions horizontalCentered="1"/>
  <pageMargins left="0.25" right="0.25" top="0.625" bottom="0.75" header="0" footer="0"/>
  <pageSetup scale="86" orientation="portrait" r:id="rId1"/>
  <headerFooter alignWithMargins="0">
    <oddFooter>&amp;L&amp;11Form Revised: 8/13/2008
File: &amp;F&amp;R&amp;11Printed: &amp;D 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7"/>
  <sheetViews>
    <sheetView showGridLines="0" zoomScale="80" zoomScaleNormal="80" workbookViewId="0">
      <selection activeCell="A19" sqref="A19"/>
    </sheetView>
  </sheetViews>
  <sheetFormatPr defaultColWidth="9.109375" defaultRowHeight="13.2" x14ac:dyDescent="0.25"/>
  <cols>
    <col min="1" max="1" width="10.6640625" style="2" customWidth="1"/>
    <col min="2" max="2" width="7.33203125" style="2" customWidth="1"/>
    <col min="3" max="3" width="32.6640625" style="2" customWidth="1"/>
    <col min="4" max="4" width="13.6640625" style="2" customWidth="1"/>
    <col min="5" max="5" width="10.6640625" style="2" customWidth="1"/>
    <col min="6" max="6" width="6.6640625" style="2" customWidth="1"/>
    <col min="7" max="7" width="7.33203125" style="2" customWidth="1"/>
    <col min="8" max="8" width="10.6640625" style="2" customWidth="1"/>
    <col min="9" max="16384" width="9.109375" style="2"/>
  </cols>
  <sheetData>
    <row r="1" spans="1:8" s="50" customFormat="1" ht="39.9" customHeight="1" x14ac:dyDescent="0.4">
      <c r="A1" s="62" t="s">
        <v>56</v>
      </c>
      <c r="B1" s="48"/>
      <c r="C1" s="48"/>
      <c r="D1" s="48"/>
      <c r="E1" s="49" t="s">
        <v>20</v>
      </c>
      <c r="F1" s="267" t="str">
        <f>IF(ISBLANK('Job Info.'!D8),"",'Job Info.'!D8)</f>
        <v/>
      </c>
      <c r="G1" s="267"/>
      <c r="H1" s="48"/>
    </row>
    <row r="2" spans="1:8" ht="30" customHeight="1" x14ac:dyDescent="0.25">
      <c r="A2" s="51" t="s">
        <v>53</v>
      </c>
      <c r="B2" s="52"/>
      <c r="C2" s="52"/>
      <c r="D2" s="48"/>
      <c r="E2" s="53" t="s">
        <v>21</v>
      </c>
      <c r="F2" s="13"/>
      <c r="G2" s="13"/>
      <c r="H2" s="52"/>
    </row>
    <row r="3" spans="1:8" ht="6" customHeight="1" x14ac:dyDescent="0.25">
      <c r="A3" s="52"/>
      <c r="B3" s="52"/>
      <c r="C3" s="52"/>
      <c r="D3" s="52"/>
      <c r="E3" s="52"/>
      <c r="F3" s="52"/>
      <c r="G3" s="52"/>
      <c r="H3" s="52"/>
    </row>
    <row r="4" spans="1:8" ht="15.9" customHeight="1" x14ac:dyDescent="0.25">
      <c r="A4" s="54" t="s">
        <v>1</v>
      </c>
      <c r="B4" s="271" t="str">
        <f>IF(ISBLANK('Job Info.'!D3),"",'Job Info.'!D3)</f>
        <v/>
      </c>
      <c r="C4" s="272"/>
      <c r="D4" s="54" t="s">
        <v>2</v>
      </c>
      <c r="E4" s="271" t="str">
        <f>IF(ISBLANK('Job Info.'!D5),"",'Job Info.'!D5)</f>
        <v/>
      </c>
      <c r="F4" s="271"/>
      <c r="G4" s="271"/>
      <c r="H4" s="272"/>
    </row>
    <row r="5" spans="1:8" ht="15.9" customHeight="1" x14ac:dyDescent="0.25">
      <c r="A5" s="54" t="s">
        <v>3</v>
      </c>
      <c r="B5" s="271" t="str">
        <f>IF(ISBLANK('Job Info.'!D4),"",'Job Info.'!D4)</f>
        <v/>
      </c>
      <c r="C5" s="272"/>
      <c r="D5" s="54" t="s">
        <v>22</v>
      </c>
      <c r="E5" s="130" t="str">
        <f>IF(ISBLANK('Job Info.'!D6),"",'Job Info.'!D6)</f>
        <v/>
      </c>
      <c r="F5" s="55"/>
      <c r="G5" s="56" t="s">
        <v>23</v>
      </c>
      <c r="H5" s="130" t="str">
        <f>IF(ISBLANK('Job Info.'!D7),"",'Job Info.'!D7)</f>
        <v/>
      </c>
    </row>
    <row r="6" spans="1:8" ht="6" customHeight="1" x14ac:dyDescent="0.25">
      <c r="A6" s="52"/>
      <c r="B6" s="52"/>
      <c r="C6" s="52"/>
      <c r="D6" s="52"/>
      <c r="E6" s="52"/>
      <c r="F6" s="52"/>
      <c r="G6" s="52"/>
      <c r="H6" s="52"/>
    </row>
    <row r="7" spans="1:8" s="57" customFormat="1" ht="15.9" customHeight="1" x14ac:dyDescent="0.25">
      <c r="A7" s="47" t="s">
        <v>55</v>
      </c>
      <c r="B7" s="268" t="s">
        <v>15</v>
      </c>
      <c r="C7" s="269"/>
      <c r="D7" s="269"/>
      <c r="E7" s="269"/>
      <c r="F7" s="269"/>
      <c r="G7" s="269"/>
      <c r="H7" s="270"/>
    </row>
    <row r="8" spans="1:8" ht="15" customHeight="1" x14ac:dyDescent="0.25">
      <c r="A8" s="12"/>
      <c r="B8" s="264"/>
      <c r="C8" s="265"/>
      <c r="D8" s="265"/>
      <c r="E8" s="265"/>
      <c r="F8" s="265"/>
      <c r="G8" s="265"/>
      <c r="H8" s="266"/>
    </row>
    <row r="9" spans="1:8" ht="15" customHeight="1" x14ac:dyDescent="0.25">
      <c r="A9" s="12"/>
      <c r="B9" s="264"/>
      <c r="C9" s="265"/>
      <c r="D9" s="265"/>
      <c r="E9" s="265"/>
      <c r="F9" s="265"/>
      <c r="G9" s="265"/>
      <c r="H9" s="266"/>
    </row>
    <row r="10" spans="1:8" ht="15" customHeight="1" x14ac:dyDescent="0.25">
      <c r="A10" s="12"/>
      <c r="B10" s="264"/>
      <c r="C10" s="265"/>
      <c r="D10" s="265"/>
      <c r="E10" s="265"/>
      <c r="F10" s="265"/>
      <c r="G10" s="265"/>
      <c r="H10" s="266"/>
    </row>
    <row r="11" spans="1:8" ht="15" customHeight="1" x14ac:dyDescent="0.25">
      <c r="A11" s="12"/>
      <c r="B11" s="264"/>
      <c r="C11" s="265"/>
      <c r="D11" s="265"/>
      <c r="E11" s="265"/>
      <c r="F11" s="265"/>
      <c r="G11" s="265"/>
      <c r="H11" s="266"/>
    </row>
    <row r="12" spans="1:8" ht="15" customHeight="1" x14ac:dyDescent="0.25">
      <c r="A12" s="12"/>
      <c r="B12" s="264"/>
      <c r="C12" s="265"/>
      <c r="D12" s="265"/>
      <c r="E12" s="265"/>
      <c r="F12" s="265"/>
      <c r="G12" s="265"/>
      <c r="H12" s="266"/>
    </row>
    <row r="13" spans="1:8" ht="15" customHeight="1" x14ac:dyDescent="0.25">
      <c r="A13" s="12"/>
      <c r="B13" s="264"/>
      <c r="C13" s="265"/>
      <c r="D13" s="265"/>
      <c r="E13" s="265"/>
      <c r="F13" s="265"/>
      <c r="G13" s="265"/>
      <c r="H13" s="266"/>
    </row>
    <row r="14" spans="1:8" ht="15" customHeight="1" x14ac:dyDescent="0.25">
      <c r="A14" s="12"/>
      <c r="B14" s="264"/>
      <c r="C14" s="265"/>
      <c r="D14" s="265"/>
      <c r="E14" s="265"/>
      <c r="F14" s="265"/>
      <c r="G14" s="265"/>
      <c r="H14" s="266"/>
    </row>
    <row r="15" spans="1:8" ht="15" customHeight="1" x14ac:dyDescent="0.25">
      <c r="A15" s="12"/>
      <c r="B15" s="264"/>
      <c r="C15" s="265"/>
      <c r="D15" s="265"/>
      <c r="E15" s="265"/>
      <c r="F15" s="265"/>
      <c r="G15" s="265"/>
      <c r="H15" s="266"/>
    </row>
    <row r="16" spans="1:8" ht="15" customHeight="1" x14ac:dyDescent="0.25">
      <c r="A16" s="12"/>
      <c r="B16" s="264"/>
      <c r="C16" s="265"/>
      <c r="D16" s="265"/>
      <c r="E16" s="265"/>
      <c r="F16" s="265"/>
      <c r="G16" s="265"/>
      <c r="H16" s="266"/>
    </row>
    <row r="17" spans="1:8" ht="15" customHeight="1" x14ac:dyDescent="0.25">
      <c r="A17" s="12"/>
      <c r="B17" s="264"/>
      <c r="C17" s="265"/>
      <c r="D17" s="265"/>
      <c r="E17" s="265"/>
      <c r="F17" s="265"/>
      <c r="G17" s="265"/>
      <c r="H17" s="266"/>
    </row>
    <row r="18" spans="1:8" ht="15" customHeight="1" x14ac:dyDescent="0.25">
      <c r="A18" s="12"/>
      <c r="B18" s="264"/>
      <c r="C18" s="265"/>
      <c r="D18" s="265"/>
      <c r="E18" s="265"/>
      <c r="F18" s="265"/>
      <c r="G18" s="265"/>
      <c r="H18" s="266"/>
    </row>
    <row r="19" spans="1:8" ht="15" customHeight="1" x14ac:dyDescent="0.25">
      <c r="A19" s="12"/>
      <c r="B19" s="264"/>
      <c r="C19" s="265"/>
      <c r="D19" s="265"/>
      <c r="E19" s="265"/>
      <c r="F19" s="265"/>
      <c r="G19" s="265"/>
      <c r="H19" s="266"/>
    </row>
    <row r="20" spans="1:8" ht="15" customHeight="1" x14ac:dyDescent="0.25">
      <c r="A20" s="12"/>
      <c r="B20" s="264"/>
      <c r="C20" s="265"/>
      <c r="D20" s="265"/>
      <c r="E20" s="265"/>
      <c r="F20" s="265"/>
      <c r="G20" s="265"/>
      <c r="H20" s="266"/>
    </row>
    <row r="21" spans="1:8" ht="15" customHeight="1" x14ac:dyDescent="0.25">
      <c r="A21" s="12"/>
      <c r="B21" s="264"/>
      <c r="C21" s="265"/>
      <c r="D21" s="265"/>
      <c r="E21" s="265"/>
      <c r="F21" s="265"/>
      <c r="G21" s="265"/>
      <c r="H21" s="266"/>
    </row>
    <row r="22" spans="1:8" ht="15" customHeight="1" x14ac:dyDescent="0.25">
      <c r="A22" s="12"/>
      <c r="B22" s="264"/>
      <c r="C22" s="265"/>
      <c r="D22" s="265"/>
      <c r="E22" s="265"/>
      <c r="F22" s="265"/>
      <c r="G22" s="265"/>
      <c r="H22" s="266"/>
    </row>
    <row r="23" spans="1:8" ht="15" customHeight="1" x14ac:dyDescent="0.25">
      <c r="A23" s="12"/>
      <c r="B23" s="264"/>
      <c r="C23" s="265"/>
      <c r="D23" s="265"/>
      <c r="E23" s="265"/>
      <c r="F23" s="265"/>
      <c r="G23" s="265"/>
      <c r="H23" s="266"/>
    </row>
    <row r="24" spans="1:8" ht="15" customHeight="1" x14ac:dyDescent="0.25">
      <c r="A24" s="12"/>
      <c r="B24" s="264"/>
      <c r="C24" s="265"/>
      <c r="D24" s="265"/>
      <c r="E24" s="265"/>
      <c r="F24" s="265"/>
      <c r="G24" s="265"/>
      <c r="H24" s="266"/>
    </row>
    <row r="25" spans="1:8" ht="15" customHeight="1" x14ac:dyDescent="0.25">
      <c r="A25" s="12"/>
      <c r="B25" s="264"/>
      <c r="C25" s="265"/>
      <c r="D25" s="265"/>
      <c r="E25" s="265"/>
      <c r="F25" s="265"/>
      <c r="G25" s="265"/>
      <c r="H25" s="266"/>
    </row>
    <row r="26" spans="1:8" ht="15" customHeight="1" x14ac:dyDescent="0.25">
      <c r="A26" s="12"/>
      <c r="B26" s="264"/>
      <c r="C26" s="265"/>
      <c r="D26" s="265"/>
      <c r="E26" s="265"/>
      <c r="F26" s="265"/>
      <c r="G26" s="265"/>
      <c r="H26" s="266"/>
    </row>
    <row r="27" spans="1:8" ht="15" customHeight="1" x14ac:dyDescent="0.25">
      <c r="A27" s="12"/>
      <c r="B27" s="264"/>
      <c r="C27" s="265"/>
      <c r="D27" s="265"/>
      <c r="E27" s="265"/>
      <c r="F27" s="265"/>
      <c r="G27" s="265"/>
      <c r="H27" s="266"/>
    </row>
    <row r="28" spans="1:8" ht="15" customHeight="1" x14ac:dyDescent="0.25">
      <c r="A28" s="12"/>
      <c r="B28" s="264"/>
      <c r="C28" s="265"/>
      <c r="D28" s="265"/>
      <c r="E28" s="265"/>
      <c r="F28" s="265"/>
      <c r="G28" s="265"/>
      <c r="H28" s="266"/>
    </row>
    <row r="29" spans="1:8" ht="15" customHeight="1" x14ac:dyDescent="0.25">
      <c r="A29" s="12"/>
      <c r="B29" s="264"/>
      <c r="C29" s="265"/>
      <c r="D29" s="265"/>
      <c r="E29" s="265"/>
      <c r="F29" s="265"/>
      <c r="G29" s="265"/>
      <c r="H29" s="266"/>
    </row>
    <row r="30" spans="1:8" ht="15" customHeight="1" x14ac:dyDescent="0.25">
      <c r="A30" s="12"/>
      <c r="B30" s="264"/>
      <c r="C30" s="265"/>
      <c r="D30" s="265"/>
      <c r="E30" s="265"/>
      <c r="F30" s="265"/>
      <c r="G30" s="265"/>
      <c r="H30" s="266"/>
    </row>
    <row r="31" spans="1:8" ht="15" customHeight="1" x14ac:dyDescent="0.25">
      <c r="A31" s="12"/>
      <c r="B31" s="264"/>
      <c r="C31" s="265"/>
      <c r="D31" s="265"/>
      <c r="E31" s="265"/>
      <c r="F31" s="265"/>
      <c r="G31" s="265"/>
      <c r="H31" s="266"/>
    </row>
    <row r="32" spans="1:8" ht="15" customHeight="1" x14ac:dyDescent="0.25">
      <c r="A32" s="12"/>
      <c r="B32" s="264"/>
      <c r="C32" s="265"/>
      <c r="D32" s="265"/>
      <c r="E32" s="265"/>
      <c r="F32" s="265"/>
      <c r="G32" s="265"/>
      <c r="H32" s="266"/>
    </row>
    <row r="33" spans="1:8" ht="15" customHeight="1" x14ac:dyDescent="0.25">
      <c r="A33" s="12"/>
      <c r="B33" s="264"/>
      <c r="C33" s="265"/>
      <c r="D33" s="265"/>
      <c r="E33" s="265"/>
      <c r="F33" s="265"/>
      <c r="G33" s="265"/>
      <c r="H33" s="266"/>
    </row>
    <row r="34" spans="1:8" ht="15" customHeight="1" x14ac:dyDescent="0.25">
      <c r="A34" s="12"/>
      <c r="B34" s="264"/>
      <c r="C34" s="265"/>
      <c r="D34" s="265"/>
      <c r="E34" s="265"/>
      <c r="F34" s="265"/>
      <c r="G34" s="265"/>
      <c r="H34" s="266"/>
    </row>
    <row r="35" spans="1:8" ht="15" customHeight="1" x14ac:dyDescent="0.25">
      <c r="A35" s="12"/>
      <c r="B35" s="264"/>
      <c r="C35" s="265"/>
      <c r="D35" s="265"/>
      <c r="E35" s="265"/>
      <c r="F35" s="265"/>
      <c r="G35" s="265"/>
      <c r="H35" s="266"/>
    </row>
    <row r="36" spans="1:8" ht="15" customHeight="1" x14ac:dyDescent="0.25">
      <c r="A36" s="12"/>
      <c r="B36" s="264"/>
      <c r="C36" s="265"/>
      <c r="D36" s="265"/>
      <c r="E36" s="265"/>
      <c r="F36" s="265"/>
      <c r="G36" s="265"/>
      <c r="H36" s="266"/>
    </row>
    <row r="37" spans="1:8" ht="15" customHeight="1" x14ac:dyDescent="0.25">
      <c r="A37" s="12"/>
      <c r="B37" s="264"/>
      <c r="C37" s="265"/>
      <c r="D37" s="265"/>
      <c r="E37" s="265"/>
      <c r="F37" s="265"/>
      <c r="G37" s="265"/>
      <c r="H37" s="266"/>
    </row>
    <row r="38" spans="1:8" ht="15" customHeight="1" x14ac:dyDescent="0.25">
      <c r="A38" s="12"/>
      <c r="B38" s="264"/>
      <c r="C38" s="265"/>
      <c r="D38" s="265"/>
      <c r="E38" s="265"/>
      <c r="F38" s="265"/>
      <c r="G38" s="265"/>
      <c r="H38" s="266"/>
    </row>
    <row r="39" spans="1:8" ht="15" customHeight="1" x14ac:dyDescent="0.25">
      <c r="A39" s="12"/>
      <c r="B39" s="264"/>
      <c r="C39" s="265"/>
      <c r="D39" s="265"/>
      <c r="E39" s="265"/>
      <c r="F39" s="265"/>
      <c r="G39" s="265"/>
      <c r="H39" s="266"/>
    </row>
    <row r="40" spans="1:8" ht="15" customHeight="1" x14ac:dyDescent="0.25">
      <c r="A40" s="12"/>
      <c r="B40" s="264"/>
      <c r="C40" s="265"/>
      <c r="D40" s="265"/>
      <c r="E40" s="265"/>
      <c r="F40" s="265"/>
      <c r="G40" s="265"/>
      <c r="H40" s="266"/>
    </row>
    <row r="41" spans="1:8" ht="15" customHeight="1" x14ac:dyDescent="0.25">
      <c r="A41" s="12"/>
      <c r="B41" s="264"/>
      <c r="C41" s="265"/>
      <c r="D41" s="265"/>
      <c r="E41" s="265"/>
      <c r="F41" s="265"/>
      <c r="G41" s="265"/>
      <c r="H41" s="266"/>
    </row>
    <row r="42" spans="1:8" ht="15" customHeight="1" x14ac:dyDescent="0.25">
      <c r="A42" s="12"/>
      <c r="B42" s="264"/>
      <c r="C42" s="265"/>
      <c r="D42" s="265"/>
      <c r="E42" s="265"/>
      <c r="F42" s="265"/>
      <c r="G42" s="265"/>
      <c r="H42" s="266"/>
    </row>
    <row r="43" spans="1:8" ht="15" customHeight="1" x14ac:dyDescent="0.25">
      <c r="A43" s="12"/>
      <c r="B43" s="264"/>
      <c r="C43" s="265"/>
      <c r="D43" s="265"/>
      <c r="E43" s="265"/>
      <c r="F43" s="265"/>
      <c r="G43" s="265"/>
      <c r="H43" s="266"/>
    </row>
    <row r="44" spans="1:8" ht="15" customHeight="1" x14ac:dyDescent="0.25">
      <c r="A44" s="12"/>
      <c r="B44" s="264"/>
      <c r="C44" s="265"/>
      <c r="D44" s="265"/>
      <c r="E44" s="265"/>
      <c r="F44" s="265"/>
      <c r="G44" s="265"/>
      <c r="H44" s="266"/>
    </row>
    <row r="45" spans="1:8" ht="15" customHeight="1" x14ac:dyDescent="0.25">
      <c r="A45" s="12"/>
      <c r="B45" s="264"/>
      <c r="C45" s="265"/>
      <c r="D45" s="265"/>
      <c r="E45" s="265"/>
      <c r="F45" s="265"/>
      <c r="G45" s="265"/>
      <c r="H45" s="266"/>
    </row>
    <row r="46" spans="1:8" ht="15" customHeight="1" x14ac:dyDescent="0.25">
      <c r="A46" s="12"/>
      <c r="B46" s="264"/>
      <c r="C46" s="265"/>
      <c r="D46" s="265"/>
      <c r="E46" s="265"/>
      <c r="F46" s="265"/>
      <c r="G46" s="265"/>
      <c r="H46" s="266"/>
    </row>
    <row r="47" spans="1:8" ht="15" customHeight="1" x14ac:dyDescent="0.25">
      <c r="A47" s="12"/>
      <c r="B47" s="264"/>
      <c r="C47" s="265"/>
      <c r="D47" s="265"/>
      <c r="E47" s="265"/>
      <c r="F47" s="265"/>
      <c r="G47" s="265"/>
      <c r="H47" s="266"/>
    </row>
  </sheetData>
  <sheetProtection password="E02B" sheet="1" objects="1" scenarios="1" selectLockedCells="1"/>
  <dataConsolidate/>
  <mergeCells count="45">
    <mergeCell ref="B45:H45"/>
    <mergeCell ref="B46:H46"/>
    <mergeCell ref="B41:H41"/>
    <mergeCell ref="B42:H42"/>
    <mergeCell ref="B43:H43"/>
    <mergeCell ref="B44:H44"/>
    <mergeCell ref="B40:H40"/>
    <mergeCell ref="B37:H37"/>
    <mergeCell ref="B38:H38"/>
    <mergeCell ref="B27:H27"/>
    <mergeCell ref="B28:H28"/>
    <mergeCell ref="B35:H35"/>
    <mergeCell ref="B36:H36"/>
    <mergeCell ref="B33:H33"/>
    <mergeCell ref="B34:H34"/>
    <mergeCell ref="B39:H39"/>
    <mergeCell ref="B26:H26"/>
    <mergeCell ref="B25:H25"/>
    <mergeCell ref="B31:H31"/>
    <mergeCell ref="B32:H32"/>
    <mergeCell ref="B29:H29"/>
    <mergeCell ref="B30:H30"/>
    <mergeCell ref="B10:H10"/>
    <mergeCell ref="B47:H47"/>
    <mergeCell ref="B22:H22"/>
    <mergeCell ref="B23:H23"/>
    <mergeCell ref="B24:H24"/>
    <mergeCell ref="B19:H19"/>
    <mergeCell ref="B20:H20"/>
    <mergeCell ref="B15:H15"/>
    <mergeCell ref="B16:H16"/>
    <mergeCell ref="B11:H11"/>
    <mergeCell ref="B12:H12"/>
    <mergeCell ref="B13:H13"/>
    <mergeCell ref="B21:H21"/>
    <mergeCell ref="B14:H14"/>
    <mergeCell ref="B17:H17"/>
    <mergeCell ref="B18:H18"/>
    <mergeCell ref="B8:H8"/>
    <mergeCell ref="B9:H9"/>
    <mergeCell ref="F1:G1"/>
    <mergeCell ref="B7:H7"/>
    <mergeCell ref="B4:C4"/>
    <mergeCell ref="B5:C5"/>
    <mergeCell ref="E4:H4"/>
  </mergeCells>
  <phoneticPr fontId="0" type="noConversion"/>
  <printOptions horizontalCentered="1"/>
  <pageMargins left="0.25" right="0.25" top="0.5" bottom="0.75" header="0" footer="0"/>
  <pageSetup scale="98" orientation="portrait" blackAndWhite="1" r:id="rId1"/>
  <headerFooter alignWithMargins="0">
    <oddFooter>&amp;R&amp;9Printed: &amp;D &amp;T&amp;L&amp;9Form Revised: 3/18/2008
File: 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0"/>
    <pageSetUpPr fitToPage="1"/>
  </sheetPr>
  <dimension ref="A1:H47"/>
  <sheetViews>
    <sheetView showGridLines="0" zoomScale="80" zoomScaleNormal="80" workbookViewId="0">
      <selection activeCell="A8" sqref="A8"/>
    </sheetView>
  </sheetViews>
  <sheetFormatPr defaultColWidth="9.109375" defaultRowHeight="13.2" x14ac:dyDescent="0.25"/>
  <cols>
    <col min="1" max="1" width="10.6640625" style="2" customWidth="1"/>
    <col min="2" max="2" width="7.33203125" style="2" customWidth="1"/>
    <col min="3" max="3" width="32.6640625" style="2" customWidth="1"/>
    <col min="4" max="4" width="13.6640625" style="2" customWidth="1"/>
    <col min="5" max="5" width="10.6640625" style="2" customWidth="1"/>
    <col min="6" max="6" width="6.6640625" style="2" customWidth="1"/>
    <col min="7" max="7" width="7.33203125" style="2" customWidth="1"/>
    <col min="8" max="8" width="10.6640625" style="2" customWidth="1"/>
    <col min="9" max="16384" width="9.109375" style="2"/>
  </cols>
  <sheetData>
    <row r="1" spans="1:8" s="50" customFormat="1" ht="39.9" customHeight="1" x14ac:dyDescent="0.4">
      <c r="A1" s="62" t="s">
        <v>56</v>
      </c>
      <c r="B1" s="48"/>
      <c r="C1" s="48"/>
      <c r="D1" s="48"/>
      <c r="E1" s="49" t="s">
        <v>20</v>
      </c>
      <c r="F1" s="267" t="str">
        <f>IF(ISBLANK('Job Info.'!D8),"",'Job Info.'!D8)</f>
        <v/>
      </c>
      <c r="G1" s="267"/>
      <c r="H1" s="48"/>
    </row>
    <row r="2" spans="1:8" ht="30" customHeight="1" x14ac:dyDescent="0.25">
      <c r="A2" s="51" t="s">
        <v>52</v>
      </c>
      <c r="B2" s="52"/>
      <c r="C2" s="52"/>
      <c r="D2" s="48"/>
      <c r="E2" s="53" t="s">
        <v>21</v>
      </c>
      <c r="F2" s="13"/>
      <c r="G2" s="13"/>
      <c r="H2" s="52"/>
    </row>
    <row r="3" spans="1:8" ht="6" customHeight="1" x14ac:dyDescent="0.25">
      <c r="A3" s="52"/>
      <c r="B3" s="52"/>
      <c r="C3" s="52"/>
      <c r="D3" s="52"/>
      <c r="E3" s="52"/>
      <c r="F3" s="52"/>
      <c r="G3" s="52"/>
      <c r="H3" s="52"/>
    </row>
    <row r="4" spans="1:8" ht="15.9" customHeight="1" x14ac:dyDescent="0.25">
      <c r="A4" s="54" t="s">
        <v>1</v>
      </c>
      <c r="B4" s="271" t="str">
        <f>IF(ISBLANK('Job Info.'!D3),"",'Job Info.'!D3)</f>
        <v/>
      </c>
      <c r="C4" s="272"/>
      <c r="D4" s="54" t="s">
        <v>2</v>
      </c>
      <c r="E4" s="271" t="str">
        <f>IF(ISBLANK('Job Info.'!D5),"",'Job Info.'!D5)</f>
        <v/>
      </c>
      <c r="F4" s="271"/>
      <c r="G4" s="271"/>
      <c r="H4" s="272"/>
    </row>
    <row r="5" spans="1:8" ht="15.9" customHeight="1" x14ac:dyDescent="0.25">
      <c r="A5" s="54" t="s">
        <v>3</v>
      </c>
      <c r="B5" s="271" t="str">
        <f>IF(ISBLANK('Job Info.'!D4),"",'Job Info.'!D4)</f>
        <v/>
      </c>
      <c r="C5" s="272"/>
      <c r="D5" s="54" t="s">
        <v>22</v>
      </c>
      <c r="E5" s="130" t="str">
        <f>IF(ISBLANK('Job Info.'!D6),"",'Job Info.'!D6)</f>
        <v/>
      </c>
      <c r="F5" s="55"/>
      <c r="G5" s="56" t="s">
        <v>23</v>
      </c>
      <c r="H5" s="130" t="str">
        <f>IF(ISBLANK('Job Info.'!D7),"",'Job Info.'!D7)</f>
        <v/>
      </c>
    </row>
    <row r="6" spans="1:8" ht="6" customHeight="1" x14ac:dyDescent="0.25">
      <c r="A6" s="52"/>
      <c r="B6" s="52"/>
      <c r="C6" s="52"/>
      <c r="D6" s="52"/>
      <c r="E6" s="52"/>
      <c r="F6" s="52"/>
      <c r="G6" s="52"/>
      <c r="H6" s="52"/>
    </row>
    <row r="7" spans="1:8" s="57" customFormat="1" ht="15.9" customHeight="1" x14ac:dyDescent="0.25">
      <c r="A7" s="46" t="s">
        <v>51</v>
      </c>
      <c r="B7" s="268" t="s">
        <v>15</v>
      </c>
      <c r="C7" s="269"/>
      <c r="D7" s="269"/>
      <c r="E7" s="269"/>
      <c r="F7" s="269"/>
      <c r="G7" s="269"/>
      <c r="H7" s="270"/>
    </row>
    <row r="8" spans="1:8" ht="15" customHeight="1" x14ac:dyDescent="0.25">
      <c r="A8" s="14"/>
      <c r="B8" s="264"/>
      <c r="C8" s="265"/>
      <c r="D8" s="265"/>
      <c r="E8" s="265"/>
      <c r="F8" s="265"/>
      <c r="G8" s="265"/>
      <c r="H8" s="266"/>
    </row>
    <row r="9" spans="1:8" ht="15" customHeight="1" x14ac:dyDescent="0.25">
      <c r="A9" s="14"/>
      <c r="B9" s="264"/>
      <c r="C9" s="265"/>
      <c r="D9" s="265"/>
      <c r="E9" s="265"/>
      <c r="F9" s="265"/>
      <c r="G9" s="265"/>
      <c r="H9" s="266"/>
    </row>
    <row r="10" spans="1:8" ht="15" customHeight="1" x14ac:dyDescent="0.25">
      <c r="A10" s="14"/>
      <c r="B10" s="264"/>
      <c r="C10" s="265"/>
      <c r="D10" s="265"/>
      <c r="E10" s="265"/>
      <c r="F10" s="265"/>
      <c r="G10" s="265"/>
      <c r="H10" s="266"/>
    </row>
    <row r="11" spans="1:8" ht="15" customHeight="1" x14ac:dyDescent="0.25">
      <c r="A11" s="14"/>
      <c r="B11" s="264"/>
      <c r="C11" s="265"/>
      <c r="D11" s="265"/>
      <c r="E11" s="265"/>
      <c r="F11" s="265"/>
      <c r="G11" s="265"/>
      <c r="H11" s="266"/>
    </row>
    <row r="12" spans="1:8" ht="15" customHeight="1" x14ac:dyDescent="0.25">
      <c r="A12" s="14"/>
      <c r="B12" s="264"/>
      <c r="C12" s="265"/>
      <c r="D12" s="265"/>
      <c r="E12" s="265"/>
      <c r="F12" s="265"/>
      <c r="G12" s="265"/>
      <c r="H12" s="266"/>
    </row>
    <row r="13" spans="1:8" ht="15" customHeight="1" x14ac:dyDescent="0.25">
      <c r="A13" s="14"/>
      <c r="B13" s="264"/>
      <c r="C13" s="265"/>
      <c r="D13" s="265"/>
      <c r="E13" s="265"/>
      <c r="F13" s="265"/>
      <c r="G13" s="265"/>
      <c r="H13" s="266"/>
    </row>
    <row r="14" spans="1:8" ht="15" customHeight="1" x14ac:dyDescent="0.25">
      <c r="A14" s="14"/>
      <c r="B14" s="264"/>
      <c r="C14" s="265"/>
      <c r="D14" s="265"/>
      <c r="E14" s="265"/>
      <c r="F14" s="265"/>
      <c r="G14" s="265"/>
      <c r="H14" s="266"/>
    </row>
    <row r="15" spans="1:8" ht="15" customHeight="1" x14ac:dyDescent="0.25">
      <c r="A15" s="14"/>
      <c r="B15" s="264"/>
      <c r="C15" s="265"/>
      <c r="D15" s="265"/>
      <c r="E15" s="265"/>
      <c r="F15" s="265"/>
      <c r="G15" s="265"/>
      <c r="H15" s="266"/>
    </row>
    <row r="16" spans="1:8" ht="15" customHeight="1" x14ac:dyDescent="0.25">
      <c r="A16" s="14"/>
      <c r="B16" s="264"/>
      <c r="C16" s="265"/>
      <c r="D16" s="265"/>
      <c r="E16" s="265"/>
      <c r="F16" s="265"/>
      <c r="G16" s="265"/>
      <c r="H16" s="266"/>
    </row>
    <row r="17" spans="1:8" ht="15" customHeight="1" x14ac:dyDescent="0.25">
      <c r="A17" s="14"/>
      <c r="B17" s="264"/>
      <c r="C17" s="265"/>
      <c r="D17" s="265"/>
      <c r="E17" s="265"/>
      <c r="F17" s="265"/>
      <c r="G17" s="265"/>
      <c r="H17" s="266"/>
    </row>
    <row r="18" spans="1:8" ht="15" customHeight="1" x14ac:dyDescent="0.25">
      <c r="A18" s="14"/>
      <c r="B18" s="264"/>
      <c r="C18" s="265"/>
      <c r="D18" s="265"/>
      <c r="E18" s="265"/>
      <c r="F18" s="265"/>
      <c r="G18" s="265"/>
      <c r="H18" s="266"/>
    </row>
    <row r="19" spans="1:8" ht="15" customHeight="1" x14ac:dyDescent="0.25">
      <c r="A19" s="14"/>
      <c r="B19" s="264"/>
      <c r="C19" s="265"/>
      <c r="D19" s="265"/>
      <c r="E19" s="265"/>
      <c r="F19" s="265"/>
      <c r="G19" s="265"/>
      <c r="H19" s="266"/>
    </row>
    <row r="20" spans="1:8" ht="15" customHeight="1" x14ac:dyDescent="0.25">
      <c r="A20" s="14"/>
      <c r="B20" s="264"/>
      <c r="C20" s="265"/>
      <c r="D20" s="265"/>
      <c r="E20" s="265"/>
      <c r="F20" s="265"/>
      <c r="G20" s="265"/>
      <c r="H20" s="266"/>
    </row>
    <row r="21" spans="1:8" ht="15" customHeight="1" x14ac:dyDescent="0.25">
      <c r="A21" s="14"/>
      <c r="B21" s="264"/>
      <c r="C21" s="265"/>
      <c r="D21" s="265"/>
      <c r="E21" s="265"/>
      <c r="F21" s="265"/>
      <c r="G21" s="265"/>
      <c r="H21" s="266"/>
    </row>
    <row r="22" spans="1:8" ht="15" customHeight="1" x14ac:dyDescent="0.25">
      <c r="A22" s="14"/>
      <c r="B22" s="264"/>
      <c r="C22" s="265"/>
      <c r="D22" s="265"/>
      <c r="E22" s="265"/>
      <c r="F22" s="265"/>
      <c r="G22" s="265"/>
      <c r="H22" s="266"/>
    </row>
    <row r="23" spans="1:8" ht="15" customHeight="1" x14ac:dyDescent="0.25">
      <c r="A23" s="14"/>
      <c r="B23" s="264"/>
      <c r="C23" s="265"/>
      <c r="D23" s="265"/>
      <c r="E23" s="265"/>
      <c r="F23" s="265"/>
      <c r="G23" s="265"/>
      <c r="H23" s="266"/>
    </row>
    <row r="24" spans="1:8" ht="15" customHeight="1" x14ac:dyDescent="0.25">
      <c r="A24" s="14"/>
      <c r="B24" s="264"/>
      <c r="C24" s="265"/>
      <c r="D24" s="265"/>
      <c r="E24" s="265"/>
      <c r="F24" s="265"/>
      <c r="G24" s="265"/>
      <c r="H24" s="266"/>
    </row>
    <row r="25" spans="1:8" ht="15" customHeight="1" x14ac:dyDescent="0.25">
      <c r="A25" s="14"/>
      <c r="B25" s="264"/>
      <c r="C25" s="265"/>
      <c r="D25" s="265"/>
      <c r="E25" s="265"/>
      <c r="F25" s="265"/>
      <c r="G25" s="265"/>
      <c r="H25" s="266"/>
    </row>
    <row r="26" spans="1:8" ht="15" customHeight="1" x14ac:dyDescent="0.25">
      <c r="A26" s="14"/>
      <c r="B26" s="264"/>
      <c r="C26" s="265"/>
      <c r="D26" s="265"/>
      <c r="E26" s="265"/>
      <c r="F26" s="265"/>
      <c r="G26" s="265"/>
      <c r="H26" s="266"/>
    </row>
    <row r="27" spans="1:8" ht="15" customHeight="1" x14ac:dyDescent="0.25">
      <c r="A27" s="14"/>
      <c r="B27" s="264"/>
      <c r="C27" s="265"/>
      <c r="D27" s="265"/>
      <c r="E27" s="265"/>
      <c r="F27" s="265"/>
      <c r="G27" s="265"/>
      <c r="H27" s="266"/>
    </row>
    <row r="28" spans="1:8" ht="15" customHeight="1" x14ac:dyDescent="0.25">
      <c r="A28" s="14"/>
      <c r="B28" s="264"/>
      <c r="C28" s="265"/>
      <c r="D28" s="265"/>
      <c r="E28" s="265"/>
      <c r="F28" s="265"/>
      <c r="G28" s="265"/>
      <c r="H28" s="266"/>
    </row>
    <row r="29" spans="1:8" ht="15" customHeight="1" x14ac:dyDescent="0.25">
      <c r="A29" s="14"/>
      <c r="B29" s="264"/>
      <c r="C29" s="265"/>
      <c r="D29" s="265"/>
      <c r="E29" s="265"/>
      <c r="F29" s="265"/>
      <c r="G29" s="265"/>
      <c r="H29" s="266"/>
    </row>
    <row r="30" spans="1:8" ht="15" customHeight="1" x14ac:dyDescent="0.25">
      <c r="A30" s="14"/>
      <c r="B30" s="264"/>
      <c r="C30" s="265"/>
      <c r="D30" s="265"/>
      <c r="E30" s="265"/>
      <c r="F30" s="265"/>
      <c r="G30" s="265"/>
      <c r="H30" s="266"/>
    </row>
    <row r="31" spans="1:8" ht="15" customHeight="1" x14ac:dyDescent="0.25">
      <c r="A31" s="14"/>
      <c r="B31" s="264"/>
      <c r="C31" s="265"/>
      <c r="D31" s="265"/>
      <c r="E31" s="265"/>
      <c r="F31" s="265"/>
      <c r="G31" s="265"/>
      <c r="H31" s="266"/>
    </row>
    <row r="32" spans="1:8" ht="15" customHeight="1" x14ac:dyDescent="0.25">
      <c r="A32" s="14"/>
      <c r="B32" s="264"/>
      <c r="C32" s="265"/>
      <c r="D32" s="265"/>
      <c r="E32" s="265"/>
      <c r="F32" s="265"/>
      <c r="G32" s="265"/>
      <c r="H32" s="266"/>
    </row>
    <row r="33" spans="1:8" ht="15" customHeight="1" x14ac:dyDescent="0.25">
      <c r="A33" s="14"/>
      <c r="B33" s="264"/>
      <c r="C33" s="265"/>
      <c r="D33" s="265"/>
      <c r="E33" s="265"/>
      <c r="F33" s="265"/>
      <c r="G33" s="265"/>
      <c r="H33" s="266"/>
    </row>
    <row r="34" spans="1:8" ht="15" customHeight="1" x14ac:dyDescent="0.25">
      <c r="A34" s="14"/>
      <c r="B34" s="264"/>
      <c r="C34" s="265"/>
      <c r="D34" s="265"/>
      <c r="E34" s="265"/>
      <c r="F34" s="265"/>
      <c r="G34" s="265"/>
      <c r="H34" s="266"/>
    </row>
    <row r="35" spans="1:8" ht="15" customHeight="1" x14ac:dyDescent="0.25">
      <c r="A35" s="14"/>
      <c r="B35" s="264"/>
      <c r="C35" s="265"/>
      <c r="D35" s="265"/>
      <c r="E35" s="265"/>
      <c r="F35" s="265"/>
      <c r="G35" s="265"/>
      <c r="H35" s="266"/>
    </row>
    <row r="36" spans="1:8" ht="15" customHeight="1" x14ac:dyDescent="0.25">
      <c r="A36" s="14"/>
      <c r="B36" s="264"/>
      <c r="C36" s="265"/>
      <c r="D36" s="265"/>
      <c r="E36" s="265"/>
      <c r="F36" s="265"/>
      <c r="G36" s="265"/>
      <c r="H36" s="266"/>
    </row>
    <row r="37" spans="1:8" ht="15" customHeight="1" x14ac:dyDescent="0.25">
      <c r="A37" s="14"/>
      <c r="B37" s="264"/>
      <c r="C37" s="265"/>
      <c r="D37" s="265"/>
      <c r="E37" s="265"/>
      <c r="F37" s="265"/>
      <c r="G37" s="265"/>
      <c r="H37" s="266"/>
    </row>
    <row r="38" spans="1:8" ht="15" customHeight="1" x14ac:dyDescent="0.25">
      <c r="A38" s="14"/>
      <c r="B38" s="264"/>
      <c r="C38" s="265"/>
      <c r="D38" s="265"/>
      <c r="E38" s="265"/>
      <c r="F38" s="265"/>
      <c r="G38" s="265"/>
      <c r="H38" s="266"/>
    </row>
    <row r="39" spans="1:8" ht="15" customHeight="1" x14ac:dyDescent="0.25">
      <c r="A39" s="14"/>
      <c r="B39" s="264"/>
      <c r="C39" s="265"/>
      <c r="D39" s="265"/>
      <c r="E39" s="265"/>
      <c r="F39" s="265"/>
      <c r="G39" s="265"/>
      <c r="H39" s="266"/>
    </row>
    <row r="40" spans="1:8" ht="15" customHeight="1" x14ac:dyDescent="0.25">
      <c r="A40" s="14"/>
      <c r="B40" s="264"/>
      <c r="C40" s="265"/>
      <c r="D40" s="265"/>
      <c r="E40" s="265"/>
      <c r="F40" s="265"/>
      <c r="G40" s="265"/>
      <c r="H40" s="266"/>
    </row>
    <row r="41" spans="1:8" ht="15" customHeight="1" x14ac:dyDescent="0.25">
      <c r="A41" s="14"/>
      <c r="B41" s="264"/>
      <c r="C41" s="265"/>
      <c r="D41" s="265"/>
      <c r="E41" s="265"/>
      <c r="F41" s="265"/>
      <c r="G41" s="265"/>
      <c r="H41" s="266"/>
    </row>
    <row r="42" spans="1:8" ht="15" customHeight="1" x14ac:dyDescent="0.25">
      <c r="A42" s="14"/>
      <c r="B42" s="264"/>
      <c r="C42" s="265"/>
      <c r="D42" s="265"/>
      <c r="E42" s="265"/>
      <c r="F42" s="265"/>
      <c r="G42" s="265"/>
      <c r="H42" s="266"/>
    </row>
    <row r="43" spans="1:8" ht="15" customHeight="1" x14ac:dyDescent="0.25">
      <c r="A43" s="14"/>
      <c r="B43" s="264"/>
      <c r="C43" s="265"/>
      <c r="D43" s="265"/>
      <c r="E43" s="265"/>
      <c r="F43" s="265"/>
      <c r="G43" s="265"/>
      <c r="H43" s="266"/>
    </row>
    <row r="44" spans="1:8" ht="15" customHeight="1" x14ac:dyDescent="0.25">
      <c r="A44" s="14"/>
      <c r="B44" s="264"/>
      <c r="C44" s="265"/>
      <c r="D44" s="265"/>
      <c r="E44" s="265"/>
      <c r="F44" s="265"/>
      <c r="G44" s="265"/>
      <c r="H44" s="266"/>
    </row>
    <row r="45" spans="1:8" ht="15" customHeight="1" x14ac:dyDescent="0.25">
      <c r="A45" s="14"/>
      <c r="B45" s="264"/>
      <c r="C45" s="265"/>
      <c r="D45" s="265"/>
      <c r="E45" s="265"/>
      <c r="F45" s="265"/>
      <c r="G45" s="265"/>
      <c r="H45" s="266"/>
    </row>
    <row r="46" spans="1:8" ht="15" customHeight="1" x14ac:dyDescent="0.25">
      <c r="A46" s="14"/>
      <c r="B46" s="264"/>
      <c r="C46" s="265"/>
      <c r="D46" s="265"/>
      <c r="E46" s="265"/>
      <c r="F46" s="265"/>
      <c r="G46" s="265"/>
      <c r="H46" s="266"/>
    </row>
    <row r="47" spans="1:8" ht="15" customHeight="1" x14ac:dyDescent="0.25">
      <c r="A47" s="14"/>
      <c r="B47" s="264"/>
      <c r="C47" s="265"/>
      <c r="D47" s="265"/>
      <c r="E47" s="265"/>
      <c r="F47" s="265"/>
      <c r="G47" s="265"/>
      <c r="H47" s="266"/>
    </row>
  </sheetData>
  <sheetProtection password="E02B" sheet="1" objects="1" scenarios="1" selectLockedCells="1"/>
  <mergeCells count="45">
    <mergeCell ref="F1:G1"/>
    <mergeCell ref="B7:H7"/>
    <mergeCell ref="B4:C4"/>
    <mergeCell ref="B5:C5"/>
    <mergeCell ref="E4:H4"/>
    <mergeCell ref="B47:H47"/>
    <mergeCell ref="B22:H22"/>
    <mergeCell ref="B23:H23"/>
    <mergeCell ref="B24:H24"/>
    <mergeCell ref="B13:H13"/>
    <mergeCell ref="B21:H21"/>
    <mergeCell ref="B14:H14"/>
    <mergeCell ref="B19:H19"/>
    <mergeCell ref="B20:H20"/>
    <mergeCell ref="B17:H17"/>
    <mergeCell ref="B18:H18"/>
    <mergeCell ref="B29:H29"/>
    <mergeCell ref="B30:H30"/>
    <mergeCell ref="B35:H35"/>
    <mergeCell ref="B36:H36"/>
    <mergeCell ref="B37:H37"/>
    <mergeCell ref="B8:H8"/>
    <mergeCell ref="B9:H9"/>
    <mergeCell ref="B10:H10"/>
    <mergeCell ref="B27:H27"/>
    <mergeCell ref="B28:H28"/>
    <mergeCell ref="B11:H11"/>
    <mergeCell ref="B12:H12"/>
    <mergeCell ref="B26:H26"/>
    <mergeCell ref="B25:H25"/>
    <mergeCell ref="B15:H15"/>
    <mergeCell ref="B16:H16"/>
    <mergeCell ref="B38:H38"/>
    <mergeCell ref="B31:H31"/>
    <mergeCell ref="B32:H32"/>
    <mergeCell ref="B33:H33"/>
    <mergeCell ref="B34:H34"/>
    <mergeCell ref="B45:H45"/>
    <mergeCell ref="B46:H46"/>
    <mergeCell ref="B39:H39"/>
    <mergeCell ref="B40:H40"/>
    <mergeCell ref="B43:H43"/>
    <mergeCell ref="B44:H44"/>
    <mergeCell ref="B41:H41"/>
    <mergeCell ref="B42:H42"/>
  </mergeCells>
  <phoneticPr fontId="0" type="noConversion"/>
  <printOptions horizontalCentered="1"/>
  <pageMargins left="0.25" right="0.25" top="0.5" bottom="0.75" header="0" footer="0"/>
  <pageSetup scale="98" orientation="portrait" blackAndWhite="1" r:id="rId1"/>
  <headerFooter alignWithMargins="0">
    <oddFooter>&amp;R&amp;9Printed: &amp;D &amp;T&amp;L&amp;9Form Revised: 3/18/2008
File: 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indexed="45"/>
    <pageSetUpPr fitToPage="1"/>
  </sheetPr>
  <dimension ref="A1:AH55"/>
  <sheetViews>
    <sheetView showGridLines="0" zoomScale="75" zoomScaleNormal="80" workbookViewId="0">
      <selection activeCell="A14" sqref="A14"/>
    </sheetView>
  </sheetViews>
  <sheetFormatPr defaultColWidth="9.109375" defaultRowHeight="13.2" x14ac:dyDescent="0.25"/>
  <cols>
    <col min="1" max="1" width="10.6640625" style="2" customWidth="1"/>
    <col min="2" max="4" width="6.6640625" style="2" customWidth="1"/>
    <col min="5" max="5" width="6.6640625" style="2" hidden="1" customWidth="1"/>
    <col min="6" max="6" width="8.6640625" style="2" customWidth="1"/>
    <col min="7" max="7" width="6.33203125" style="2" customWidth="1"/>
    <col min="8" max="8" width="7.6640625" style="2" customWidth="1"/>
    <col min="9" max="9" width="8.6640625" style="2" customWidth="1"/>
    <col min="10" max="10" width="6.33203125" style="2" customWidth="1"/>
    <col min="11" max="11" width="7.6640625" style="2" customWidth="1"/>
    <col min="12" max="12" width="8.6640625" style="2" customWidth="1"/>
    <col min="13" max="13" width="9.6640625" style="2" customWidth="1"/>
    <col min="14" max="15" width="6.6640625" style="2" customWidth="1"/>
    <col min="16" max="16" width="9.6640625" style="2" customWidth="1"/>
    <col min="17" max="17" width="9.109375" style="2"/>
    <col min="18" max="18" width="6.6640625" style="2" customWidth="1"/>
    <col min="19" max="33" width="6.6640625" style="2" hidden="1" customWidth="1"/>
    <col min="34" max="34" width="6.6640625" style="2" customWidth="1"/>
    <col min="35" max="16384" width="9.109375" style="2"/>
  </cols>
  <sheetData>
    <row r="1" spans="1:34" s="50" customFormat="1" ht="15" customHeight="1" thickBot="1" x14ac:dyDescent="0.35">
      <c r="A1" s="48"/>
      <c r="B1" s="48"/>
      <c r="C1" s="48"/>
      <c r="D1" s="48"/>
      <c r="E1" s="48"/>
      <c r="F1" s="48"/>
      <c r="G1" s="48"/>
      <c r="H1" s="58"/>
      <c r="I1" s="275" t="str">
        <f>IF(S1="","",VLOOKUP(S1,'Job Info.'!X:AA,4,FALSE))</f>
        <v>Master</v>
      </c>
      <c r="J1" s="275"/>
      <c r="K1" s="275"/>
      <c r="L1" s="114"/>
      <c r="M1" s="114" t="s">
        <v>125</v>
      </c>
      <c r="N1" s="114"/>
      <c r="O1" s="59" t="str">
        <f ca="1">'Job Info.'!D12</f>
        <v>260-868-6000</v>
      </c>
      <c r="P1" s="48"/>
      <c r="R1" s="135" t="s">
        <v>80</v>
      </c>
      <c r="S1" s="117" t="str">
        <f>'Job Info.'!D30</f>
        <v>M</v>
      </c>
      <c r="T1" s="117" t="b">
        <f>'Job Info.'!D32</f>
        <v>0</v>
      </c>
      <c r="AH1" s="134" t="s">
        <v>81</v>
      </c>
    </row>
    <row r="2" spans="1:34" s="50" customFormat="1" ht="15" customHeight="1" thickTop="1" x14ac:dyDescent="0.25">
      <c r="A2" s="48"/>
      <c r="B2" s="48"/>
      <c r="C2" s="48"/>
      <c r="D2" s="48"/>
      <c r="E2" s="48"/>
      <c r="F2" s="48"/>
      <c r="G2" s="48"/>
      <c r="H2" s="58"/>
      <c r="I2" s="276" t="str">
        <f>IF(S1="","",IF(VLOOKUP(S1,'Job Info.'!X:Z,2,FALSE),"Released for Fabrication",""))</f>
        <v/>
      </c>
      <c r="J2" s="277"/>
      <c r="K2" s="278"/>
      <c r="L2" s="114"/>
      <c r="M2" s="114" t="s">
        <v>126</v>
      </c>
      <c r="N2" s="114"/>
      <c r="O2" s="59" t="str">
        <f ca="1">'Job Info.'!D13</f>
        <v>260-868-6002</v>
      </c>
      <c r="P2" s="48"/>
    </row>
    <row r="3" spans="1:34" s="50" customFormat="1" ht="15" customHeight="1" x14ac:dyDescent="0.25">
      <c r="A3" s="48"/>
      <c r="B3" s="48"/>
      <c r="C3" s="48"/>
      <c r="D3" s="48"/>
      <c r="E3" s="48"/>
      <c r="F3" s="48"/>
      <c r="G3" s="48"/>
      <c r="H3" s="58"/>
      <c r="I3" s="279"/>
      <c r="J3" s="280"/>
      <c r="K3" s="281"/>
      <c r="L3" s="114"/>
      <c r="M3" s="114" t="s">
        <v>128</v>
      </c>
      <c r="N3" s="114"/>
      <c r="O3" s="59" t="str">
        <f ca="1">'Job Info.'!D14</f>
        <v>260-868-6003</v>
      </c>
      <c r="P3" s="48"/>
    </row>
    <row r="4" spans="1:34" s="50" customFormat="1" ht="15" customHeight="1" thickBot="1" x14ac:dyDescent="0.35">
      <c r="A4" s="48"/>
      <c r="B4" s="48"/>
      <c r="C4" s="48"/>
      <c r="D4" s="48"/>
      <c r="E4" s="48"/>
      <c r="F4" s="48"/>
      <c r="G4" s="48"/>
      <c r="H4" s="48"/>
      <c r="I4" s="282" t="str">
        <f>IF(S1="","",IF(VLOOKUP(S1,'Job Info.'!X:Z,2,FALSE),VLOOKUP(S1,'Job Info.'!X:Z,3,FALSE),""))</f>
        <v/>
      </c>
      <c r="J4" s="283"/>
      <c r="K4" s="284"/>
      <c r="L4" s="114"/>
      <c r="M4" s="114" t="s">
        <v>127</v>
      </c>
      <c r="N4" s="114"/>
      <c r="O4" s="59" t="str">
        <f ca="1">'Job Info.'!D15</f>
        <v>260-868-6004</v>
      </c>
      <c r="P4" s="48"/>
    </row>
    <row r="5" spans="1:34" s="50" customFormat="1" ht="18" customHeight="1" thickTop="1" x14ac:dyDescent="0.25">
      <c r="A5" s="285" t="str">
        <f ca="1">'Job Info.'!D11</f>
        <v>6115 County Road 42 | Butler, IN  46721 | www.newmill.com</v>
      </c>
      <c r="B5" s="286"/>
      <c r="C5" s="286"/>
      <c r="D5" s="286"/>
      <c r="E5" s="286"/>
      <c r="F5" s="286"/>
      <c r="G5" s="286"/>
      <c r="H5" s="286"/>
      <c r="I5" s="286"/>
      <c r="J5" s="286"/>
      <c r="K5" s="48"/>
      <c r="L5" s="48"/>
      <c r="M5" s="48"/>
      <c r="N5" s="48"/>
      <c r="O5" s="48"/>
      <c r="P5" s="48"/>
    </row>
    <row r="6" spans="1:34" s="50" customFormat="1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9" t="s">
        <v>20</v>
      </c>
      <c r="N6" s="293" t="str">
        <f>IF(ISBLANK('Job Info.'!D8),"",'Job Info.'!D8)</f>
        <v/>
      </c>
      <c r="O6" s="293"/>
      <c r="P6" s="48"/>
    </row>
    <row r="7" spans="1:34" ht="15" customHeight="1" x14ac:dyDescent="0.25">
      <c r="A7" s="51" t="s">
        <v>54</v>
      </c>
      <c r="B7" s="52"/>
      <c r="C7" s="52"/>
      <c r="D7" s="52"/>
      <c r="E7" s="52"/>
      <c r="F7" s="52"/>
      <c r="G7" s="48"/>
      <c r="H7" s="48"/>
      <c r="I7" s="48"/>
      <c r="J7" s="48"/>
      <c r="K7" s="48"/>
      <c r="L7" s="48"/>
      <c r="M7" s="53" t="s">
        <v>21</v>
      </c>
      <c r="N7" s="132"/>
      <c r="O7" s="133" t="str">
        <f>IF(ISBLANK('Job Info.'!D9),"",'Job Info.'!D9)</f>
        <v/>
      </c>
      <c r="P7" s="52"/>
    </row>
    <row r="8" spans="1:34" ht="6" customHeight="1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</row>
    <row r="9" spans="1:34" ht="15.9" customHeight="1" x14ac:dyDescent="0.25">
      <c r="A9" s="54" t="s">
        <v>1</v>
      </c>
      <c r="B9" s="271" t="str">
        <f>IF(ISBLANK('Job Info.'!D3),"",'Job Info.'!D3)</f>
        <v/>
      </c>
      <c r="C9" s="271"/>
      <c r="D9" s="271"/>
      <c r="E9" s="271"/>
      <c r="F9" s="271"/>
      <c r="G9" s="271"/>
      <c r="H9" s="272"/>
      <c r="I9" s="10"/>
      <c r="J9" s="56" t="s">
        <v>2</v>
      </c>
      <c r="K9" s="271" t="str">
        <f>IF(ISBLANK('Job Info.'!D5),"",'Job Info.'!D5)</f>
        <v/>
      </c>
      <c r="L9" s="271"/>
      <c r="M9" s="271"/>
      <c r="N9" s="271"/>
      <c r="O9" s="271"/>
      <c r="P9" s="272"/>
    </row>
    <row r="10" spans="1:34" ht="15.9" customHeight="1" x14ac:dyDescent="0.25">
      <c r="A10" s="54" t="s">
        <v>3</v>
      </c>
      <c r="B10" s="271" t="str">
        <f>IF(ISBLANK('Job Info.'!D4),"",'Job Info.'!D4)</f>
        <v/>
      </c>
      <c r="C10" s="271"/>
      <c r="D10" s="271"/>
      <c r="E10" s="271"/>
      <c r="F10" s="271"/>
      <c r="G10" s="271"/>
      <c r="H10" s="272"/>
      <c r="I10" s="292" t="s">
        <v>22</v>
      </c>
      <c r="J10" s="292"/>
      <c r="K10" s="271" t="str">
        <f>IF(ISBLANK('Job Info.'!D6),"",'Job Info.'!D6)</f>
        <v/>
      </c>
      <c r="L10" s="272"/>
      <c r="M10" s="295" t="s">
        <v>23</v>
      </c>
      <c r="N10" s="296"/>
      <c r="O10" s="271" t="str">
        <f>IF(ISBLANK('Job Info.'!D7),"",'Job Info.'!D7)</f>
        <v/>
      </c>
      <c r="P10" s="272"/>
    </row>
    <row r="11" spans="1:34" ht="6" customHeight="1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2" spans="1:34" s="57" customFormat="1" ht="15.9" customHeight="1" x14ac:dyDescent="0.25">
      <c r="A12" s="290" t="s">
        <v>98</v>
      </c>
      <c r="B12" s="290"/>
      <c r="C12" s="290"/>
      <c r="D12" s="290"/>
      <c r="E12" s="291"/>
      <c r="F12" s="289" t="s">
        <v>62</v>
      </c>
      <c r="G12" s="290"/>
      <c r="H12" s="291"/>
      <c r="I12" s="289" t="s">
        <v>63</v>
      </c>
      <c r="J12" s="290"/>
      <c r="K12" s="291"/>
      <c r="L12" s="289" t="s">
        <v>64</v>
      </c>
      <c r="M12" s="290"/>
      <c r="N12" s="290"/>
      <c r="O12" s="290"/>
      <c r="P12" s="290"/>
    </row>
    <row r="13" spans="1:34" s="57" customFormat="1" ht="15.9" customHeight="1" x14ac:dyDescent="0.25">
      <c r="A13" s="60" t="s">
        <v>59</v>
      </c>
      <c r="B13" s="61" t="s">
        <v>17</v>
      </c>
      <c r="C13" s="61" t="s">
        <v>58</v>
      </c>
      <c r="D13" s="61" t="s">
        <v>99</v>
      </c>
      <c r="E13" s="61" t="s">
        <v>57</v>
      </c>
      <c r="F13" s="61" t="s">
        <v>60</v>
      </c>
      <c r="G13" s="287" t="s">
        <v>61</v>
      </c>
      <c r="H13" s="288"/>
      <c r="I13" s="61" t="s">
        <v>60</v>
      </c>
      <c r="J13" s="287" t="s">
        <v>61</v>
      </c>
      <c r="K13" s="288"/>
      <c r="L13" s="61" t="s">
        <v>65</v>
      </c>
      <c r="M13" s="287" t="s">
        <v>66</v>
      </c>
      <c r="N13" s="294"/>
      <c r="O13" s="294"/>
      <c r="P13" s="294"/>
    </row>
    <row r="14" spans="1:34" ht="15" customHeight="1" x14ac:dyDescent="0.25">
      <c r="A14" s="215"/>
      <c r="B14" s="216"/>
      <c r="C14" s="216"/>
      <c r="D14" s="216"/>
      <c r="E14" s="216"/>
      <c r="F14" s="217"/>
      <c r="G14" s="218"/>
      <c r="H14" s="219"/>
      <c r="I14" s="217"/>
      <c r="J14" s="218"/>
      <c r="K14" s="219"/>
      <c r="L14" s="216" t="s">
        <v>153</v>
      </c>
      <c r="M14" s="273"/>
      <c r="N14" s="274"/>
      <c r="O14" s="274"/>
      <c r="P14" s="274"/>
      <c r="S14" s="170">
        <v>1</v>
      </c>
      <c r="T14" s="170">
        <v>0</v>
      </c>
      <c r="U14" s="170">
        <v>0</v>
      </c>
      <c r="V14" s="170">
        <v>1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170">
        <v>2</v>
      </c>
      <c r="AD14" s="170">
        <v>0</v>
      </c>
    </row>
    <row r="15" spans="1:34" ht="15" customHeight="1" x14ac:dyDescent="0.25">
      <c r="A15" s="215"/>
      <c r="B15" s="216"/>
      <c r="C15" s="216"/>
      <c r="D15" s="216"/>
      <c r="E15" s="216"/>
      <c r="F15" s="217"/>
      <c r="G15" s="218"/>
      <c r="H15" s="219"/>
      <c r="I15" s="217"/>
      <c r="J15" s="218"/>
      <c r="K15" s="219"/>
      <c r="L15" s="216" t="s">
        <v>153</v>
      </c>
      <c r="M15" s="273"/>
      <c r="N15" s="274"/>
      <c r="O15" s="274"/>
      <c r="P15" s="274"/>
      <c r="S15" s="146" t="s">
        <v>190</v>
      </c>
      <c r="T15" s="146" t="s">
        <v>183</v>
      </c>
      <c r="U15" s="146" t="s">
        <v>191</v>
      </c>
      <c r="V15" s="146" t="s">
        <v>187</v>
      </c>
      <c r="W15" s="146" t="s">
        <v>192</v>
      </c>
      <c r="X15" s="146" t="s">
        <v>193</v>
      </c>
      <c r="Y15" s="146" t="s">
        <v>194</v>
      </c>
      <c r="Z15" s="146" t="s">
        <v>185</v>
      </c>
      <c r="AA15" s="146" t="s">
        <v>195</v>
      </c>
      <c r="AB15" s="146" t="s">
        <v>196</v>
      </c>
      <c r="AC15" s="146" t="s">
        <v>155</v>
      </c>
      <c r="AD15" s="146" t="s">
        <v>197</v>
      </c>
      <c r="AE15" s="170"/>
      <c r="AF15" s="170"/>
    </row>
    <row r="16" spans="1:34" ht="15" customHeight="1" x14ac:dyDescent="0.25">
      <c r="A16" s="215"/>
      <c r="B16" s="216"/>
      <c r="C16" s="216"/>
      <c r="D16" s="216"/>
      <c r="E16" s="216"/>
      <c r="F16" s="217"/>
      <c r="G16" s="218"/>
      <c r="H16" s="219"/>
      <c r="I16" s="217"/>
      <c r="J16" s="218"/>
      <c r="K16" s="219"/>
      <c r="L16" s="216" t="s">
        <v>153</v>
      </c>
      <c r="M16" s="273"/>
      <c r="N16" s="274"/>
      <c r="O16" s="274"/>
      <c r="P16" s="274"/>
      <c r="S16" s="146" t="s">
        <v>186</v>
      </c>
      <c r="T16" s="146" t="s">
        <v>181</v>
      </c>
      <c r="U16" s="146" t="s">
        <v>181</v>
      </c>
      <c r="V16" s="146" t="s">
        <v>186</v>
      </c>
      <c r="W16" s="146" t="s">
        <v>186</v>
      </c>
      <c r="X16" s="146" t="s">
        <v>186</v>
      </c>
      <c r="Y16" s="146" t="s">
        <v>186</v>
      </c>
      <c r="Z16" s="146" t="s">
        <v>186</v>
      </c>
      <c r="AA16" s="146" t="s">
        <v>186</v>
      </c>
      <c r="AB16" s="146" t="s">
        <v>186</v>
      </c>
      <c r="AC16" s="146" t="s">
        <v>186</v>
      </c>
      <c r="AD16" s="146" t="s">
        <v>186</v>
      </c>
      <c r="AE16" s="146" t="s">
        <v>184</v>
      </c>
      <c r="AF16" s="146" t="s">
        <v>184</v>
      </c>
      <c r="AG16" s="146" t="s">
        <v>207</v>
      </c>
    </row>
    <row r="17" spans="1:33" ht="15" customHeight="1" x14ac:dyDescent="0.25">
      <c r="A17" s="215"/>
      <c r="B17" s="216"/>
      <c r="C17" s="216"/>
      <c r="D17" s="216"/>
      <c r="E17" s="216"/>
      <c r="F17" s="217"/>
      <c r="G17" s="218"/>
      <c r="H17" s="219"/>
      <c r="I17" s="217"/>
      <c r="J17" s="218"/>
      <c r="K17" s="219"/>
      <c r="L17" s="216" t="s">
        <v>153</v>
      </c>
      <c r="M17" s="273"/>
      <c r="N17" s="274"/>
      <c r="O17" s="274"/>
      <c r="P17" s="274"/>
      <c r="S17" s="146" t="s">
        <v>201</v>
      </c>
      <c r="T17" s="146"/>
      <c r="U17" s="146"/>
      <c r="V17" s="146" t="s">
        <v>201</v>
      </c>
      <c r="W17" s="146" t="s">
        <v>201</v>
      </c>
      <c r="X17" s="146" t="s">
        <v>201</v>
      </c>
      <c r="Y17" s="146" t="s">
        <v>201</v>
      </c>
      <c r="Z17" s="146" t="s">
        <v>201</v>
      </c>
      <c r="AA17" s="146" t="s">
        <v>201</v>
      </c>
      <c r="AB17" s="146" t="s">
        <v>202</v>
      </c>
      <c r="AC17" s="146" t="s">
        <v>202</v>
      </c>
      <c r="AD17" s="146" t="s">
        <v>201</v>
      </c>
      <c r="AE17" s="146" t="s">
        <v>198</v>
      </c>
      <c r="AF17" s="146" t="s">
        <v>198</v>
      </c>
      <c r="AG17" s="146" t="s">
        <v>208</v>
      </c>
    </row>
    <row r="18" spans="1:33" ht="15" customHeight="1" x14ac:dyDescent="0.25">
      <c r="A18" s="215"/>
      <c r="B18" s="216"/>
      <c r="C18" s="216"/>
      <c r="D18" s="216"/>
      <c r="E18" s="216"/>
      <c r="F18" s="217"/>
      <c r="G18" s="218"/>
      <c r="H18" s="219"/>
      <c r="I18" s="217"/>
      <c r="J18" s="218"/>
      <c r="K18" s="219"/>
      <c r="L18" s="216" t="s">
        <v>153</v>
      </c>
      <c r="M18" s="273"/>
      <c r="N18" s="274"/>
      <c r="O18" s="274"/>
      <c r="P18" s="274"/>
      <c r="S18" s="146" t="s">
        <v>202</v>
      </c>
      <c r="T18" s="146"/>
      <c r="U18" s="146"/>
      <c r="V18" s="146" t="s">
        <v>202</v>
      </c>
      <c r="W18" s="146" t="s">
        <v>202</v>
      </c>
      <c r="X18" s="146" t="s">
        <v>202</v>
      </c>
      <c r="Y18" s="146" t="s">
        <v>202</v>
      </c>
      <c r="Z18" s="146" t="s">
        <v>202</v>
      </c>
      <c r="AA18" s="146" t="s">
        <v>202</v>
      </c>
      <c r="AB18" s="146" t="s">
        <v>181</v>
      </c>
      <c r="AC18" s="146" t="s">
        <v>181</v>
      </c>
      <c r="AD18" s="146" t="s">
        <v>202</v>
      </c>
      <c r="AE18" s="170"/>
      <c r="AF18" s="146" t="s">
        <v>199</v>
      </c>
      <c r="AG18" s="146" t="s">
        <v>182</v>
      </c>
    </row>
    <row r="19" spans="1:33" ht="15" customHeight="1" x14ac:dyDescent="0.25">
      <c r="A19" s="215"/>
      <c r="B19" s="216"/>
      <c r="C19" s="216"/>
      <c r="D19" s="216"/>
      <c r="E19" s="216"/>
      <c r="F19" s="217"/>
      <c r="G19" s="218"/>
      <c r="H19" s="219"/>
      <c r="I19" s="217"/>
      <c r="J19" s="218"/>
      <c r="K19" s="219"/>
      <c r="L19" s="216"/>
      <c r="M19" s="273"/>
      <c r="N19" s="274"/>
      <c r="O19" s="274"/>
      <c r="P19" s="274"/>
      <c r="S19" s="146" t="s">
        <v>181</v>
      </c>
      <c r="T19" s="146"/>
      <c r="U19" s="146"/>
      <c r="V19" s="146" t="s">
        <v>181</v>
      </c>
      <c r="W19" s="146" t="s">
        <v>181</v>
      </c>
      <c r="X19" s="146" t="s">
        <v>181</v>
      </c>
      <c r="Y19" s="146" t="s">
        <v>181</v>
      </c>
      <c r="Z19" s="146" t="s">
        <v>181</v>
      </c>
      <c r="AA19" s="146" t="s">
        <v>181</v>
      </c>
      <c r="AB19" s="146" t="s">
        <v>206</v>
      </c>
      <c r="AC19" s="146" t="s">
        <v>206</v>
      </c>
      <c r="AD19" s="146" t="s">
        <v>204</v>
      </c>
      <c r="AE19" s="170"/>
      <c r="AF19" s="146" t="s">
        <v>200</v>
      </c>
    </row>
    <row r="20" spans="1:33" ht="15" customHeight="1" x14ac:dyDescent="0.25">
      <c r="A20" s="215"/>
      <c r="B20" s="216"/>
      <c r="C20" s="216"/>
      <c r="D20" s="216"/>
      <c r="E20" s="216"/>
      <c r="F20" s="217"/>
      <c r="G20" s="218"/>
      <c r="H20" s="219"/>
      <c r="I20" s="217"/>
      <c r="J20" s="218"/>
      <c r="K20" s="219"/>
      <c r="L20" s="216" t="s">
        <v>153</v>
      </c>
      <c r="M20" s="273"/>
      <c r="N20" s="274"/>
      <c r="O20" s="274"/>
      <c r="P20" s="274"/>
      <c r="S20" s="146" t="s">
        <v>203</v>
      </c>
      <c r="T20" s="146"/>
      <c r="U20" s="146"/>
      <c r="V20" s="146" t="s">
        <v>204</v>
      </c>
      <c r="W20" s="146" t="s">
        <v>204</v>
      </c>
      <c r="X20" s="146" t="s">
        <v>204</v>
      </c>
      <c r="Y20" s="146" t="s">
        <v>204</v>
      </c>
      <c r="Z20" s="146" t="s">
        <v>204</v>
      </c>
      <c r="AA20" s="146" t="s">
        <v>204</v>
      </c>
      <c r="AB20" s="146"/>
      <c r="AC20" s="146"/>
      <c r="AD20" s="146"/>
      <c r="AE20" s="170"/>
      <c r="AF20" s="170"/>
    </row>
    <row r="21" spans="1:33" ht="15" customHeight="1" x14ac:dyDescent="0.25">
      <c r="A21" s="215"/>
      <c r="B21" s="216"/>
      <c r="C21" s="216"/>
      <c r="D21" s="216"/>
      <c r="E21" s="216"/>
      <c r="F21" s="217"/>
      <c r="G21" s="218"/>
      <c r="H21" s="219"/>
      <c r="I21" s="217"/>
      <c r="J21" s="218"/>
      <c r="K21" s="219"/>
      <c r="L21" s="216" t="s">
        <v>153</v>
      </c>
      <c r="M21" s="273"/>
      <c r="N21" s="274"/>
      <c r="O21" s="274"/>
      <c r="P21" s="274"/>
      <c r="S21" s="146" t="s">
        <v>204</v>
      </c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70"/>
      <c r="AF21" s="170"/>
    </row>
    <row r="22" spans="1:33" ht="15" customHeight="1" x14ac:dyDescent="0.25">
      <c r="A22" s="215"/>
      <c r="B22" s="216"/>
      <c r="C22" s="216"/>
      <c r="D22" s="216"/>
      <c r="E22" s="216"/>
      <c r="F22" s="217"/>
      <c r="G22" s="218"/>
      <c r="H22" s="219"/>
      <c r="I22" s="217"/>
      <c r="J22" s="218"/>
      <c r="K22" s="219"/>
      <c r="L22" s="216" t="s">
        <v>153</v>
      </c>
      <c r="M22" s="273"/>
      <c r="N22" s="274"/>
      <c r="O22" s="274"/>
      <c r="P22" s="274"/>
      <c r="S22" s="146" t="s">
        <v>205</v>
      </c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70"/>
      <c r="AF22" s="170"/>
    </row>
    <row r="23" spans="1:33" ht="15" customHeight="1" x14ac:dyDescent="0.25">
      <c r="A23" s="215"/>
      <c r="B23" s="216"/>
      <c r="C23" s="216"/>
      <c r="D23" s="216"/>
      <c r="E23" s="216"/>
      <c r="F23" s="217"/>
      <c r="G23" s="218"/>
      <c r="H23" s="219"/>
      <c r="I23" s="217"/>
      <c r="J23" s="218"/>
      <c r="K23" s="219"/>
      <c r="L23" s="216" t="s">
        <v>153</v>
      </c>
      <c r="M23" s="273"/>
      <c r="N23" s="274"/>
      <c r="O23" s="274"/>
      <c r="P23" s="274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70"/>
      <c r="AF23" s="170"/>
    </row>
    <row r="24" spans="1:33" ht="15" customHeight="1" x14ac:dyDescent="0.25">
      <c r="A24" s="215"/>
      <c r="B24" s="216"/>
      <c r="C24" s="216"/>
      <c r="D24" s="216"/>
      <c r="E24" s="216"/>
      <c r="F24" s="217"/>
      <c r="G24" s="218"/>
      <c r="H24" s="219"/>
      <c r="I24" s="217"/>
      <c r="J24" s="218"/>
      <c r="K24" s="219"/>
      <c r="L24" s="216" t="s">
        <v>153</v>
      </c>
      <c r="M24" s="273"/>
      <c r="N24" s="274"/>
      <c r="O24" s="274"/>
      <c r="P24" s="274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70"/>
      <c r="AF24" s="170"/>
    </row>
    <row r="25" spans="1:33" ht="15" customHeight="1" x14ac:dyDescent="0.25">
      <c r="A25" s="215"/>
      <c r="B25" s="216"/>
      <c r="C25" s="216"/>
      <c r="D25" s="216"/>
      <c r="E25" s="216"/>
      <c r="F25" s="217"/>
      <c r="G25" s="218"/>
      <c r="H25" s="219"/>
      <c r="I25" s="217"/>
      <c r="J25" s="218"/>
      <c r="K25" s="219"/>
      <c r="L25" s="216" t="s">
        <v>153</v>
      </c>
      <c r="M25" s="273"/>
      <c r="N25" s="274"/>
      <c r="O25" s="274"/>
      <c r="P25" s="274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70"/>
      <c r="AF25" s="170"/>
    </row>
    <row r="26" spans="1:33" ht="15" customHeight="1" x14ac:dyDescent="0.25">
      <c r="A26" s="215"/>
      <c r="B26" s="216"/>
      <c r="C26" s="216"/>
      <c r="D26" s="216"/>
      <c r="E26" s="216"/>
      <c r="F26" s="217"/>
      <c r="G26" s="218"/>
      <c r="H26" s="219"/>
      <c r="I26" s="217"/>
      <c r="J26" s="218"/>
      <c r="K26" s="219"/>
      <c r="L26" s="216" t="s">
        <v>153</v>
      </c>
      <c r="M26" s="273"/>
      <c r="N26" s="274"/>
      <c r="O26" s="274"/>
      <c r="P26" s="274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70"/>
      <c r="AF26" s="170"/>
    </row>
    <row r="27" spans="1:33" ht="15" customHeight="1" x14ac:dyDescent="0.25">
      <c r="A27" s="215"/>
      <c r="B27" s="216"/>
      <c r="C27" s="216"/>
      <c r="D27" s="216"/>
      <c r="E27" s="216"/>
      <c r="F27" s="217"/>
      <c r="G27" s="218"/>
      <c r="H27" s="219"/>
      <c r="I27" s="217"/>
      <c r="J27" s="218"/>
      <c r="K27" s="219"/>
      <c r="L27" s="216" t="s">
        <v>153</v>
      </c>
      <c r="M27" s="273"/>
      <c r="N27" s="274"/>
      <c r="O27" s="274"/>
      <c r="P27" s="274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70"/>
      <c r="AF27" s="170"/>
    </row>
    <row r="28" spans="1:33" ht="15" customHeight="1" x14ac:dyDescent="0.25">
      <c r="A28" s="215"/>
      <c r="B28" s="216"/>
      <c r="C28" s="216"/>
      <c r="D28" s="216"/>
      <c r="E28" s="216"/>
      <c r="F28" s="217"/>
      <c r="G28" s="218"/>
      <c r="H28" s="219"/>
      <c r="I28" s="217"/>
      <c r="J28" s="218"/>
      <c r="K28" s="219"/>
      <c r="L28" s="216" t="s">
        <v>153</v>
      </c>
      <c r="M28" s="273"/>
      <c r="N28" s="274"/>
      <c r="O28" s="274"/>
      <c r="P28" s="274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70"/>
      <c r="AF28" s="170"/>
    </row>
    <row r="29" spans="1:33" ht="15" customHeight="1" x14ac:dyDescent="0.25">
      <c r="A29" s="215"/>
      <c r="B29" s="216"/>
      <c r="C29" s="216"/>
      <c r="D29" s="216"/>
      <c r="E29" s="216"/>
      <c r="F29" s="217"/>
      <c r="G29" s="218"/>
      <c r="H29" s="219"/>
      <c r="I29" s="217"/>
      <c r="J29" s="218"/>
      <c r="K29" s="219"/>
      <c r="L29" s="216" t="s">
        <v>153</v>
      </c>
      <c r="M29" s="273"/>
      <c r="N29" s="274"/>
      <c r="O29" s="274"/>
      <c r="P29" s="274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70"/>
      <c r="AF29" s="170"/>
    </row>
    <row r="30" spans="1:33" ht="15" customHeight="1" x14ac:dyDescent="0.25">
      <c r="A30" s="215"/>
      <c r="B30" s="216"/>
      <c r="C30" s="216"/>
      <c r="D30" s="216"/>
      <c r="E30" s="216"/>
      <c r="F30" s="217"/>
      <c r="G30" s="218"/>
      <c r="H30" s="219"/>
      <c r="I30" s="217"/>
      <c r="J30" s="218"/>
      <c r="K30" s="219"/>
      <c r="L30" s="216" t="s">
        <v>153</v>
      </c>
      <c r="M30" s="273"/>
      <c r="N30" s="274"/>
      <c r="O30" s="274"/>
      <c r="P30" s="274"/>
      <c r="S30" s="170">
        <f t="shared" ref="S30:AG30" si="0">COUNTA(S16:S29)</f>
        <v>7</v>
      </c>
      <c r="T30" s="170">
        <f t="shared" si="0"/>
        <v>1</v>
      </c>
      <c r="U30" s="170">
        <f t="shared" si="0"/>
        <v>1</v>
      </c>
      <c r="V30" s="170">
        <f t="shared" si="0"/>
        <v>5</v>
      </c>
      <c r="W30" s="170">
        <f t="shared" si="0"/>
        <v>5</v>
      </c>
      <c r="X30" s="170">
        <f t="shared" si="0"/>
        <v>5</v>
      </c>
      <c r="Y30" s="170">
        <f t="shared" si="0"/>
        <v>5</v>
      </c>
      <c r="Z30" s="170">
        <f t="shared" si="0"/>
        <v>5</v>
      </c>
      <c r="AA30" s="170">
        <f t="shared" si="0"/>
        <v>5</v>
      </c>
      <c r="AB30" s="170">
        <f t="shared" si="0"/>
        <v>4</v>
      </c>
      <c r="AC30" s="170">
        <f t="shared" si="0"/>
        <v>4</v>
      </c>
      <c r="AD30" s="170">
        <f t="shared" si="0"/>
        <v>4</v>
      </c>
      <c r="AE30" s="170">
        <f t="shared" si="0"/>
        <v>2</v>
      </c>
      <c r="AF30" s="170">
        <f t="shared" si="0"/>
        <v>4</v>
      </c>
      <c r="AG30" s="170">
        <f t="shared" si="0"/>
        <v>3</v>
      </c>
    </row>
    <row r="31" spans="1:33" ht="15" customHeight="1" x14ac:dyDescent="0.25">
      <c r="A31" s="215"/>
      <c r="B31" s="216"/>
      <c r="C31" s="216"/>
      <c r="D31" s="216"/>
      <c r="E31" s="216"/>
      <c r="F31" s="217"/>
      <c r="G31" s="218"/>
      <c r="H31" s="219"/>
      <c r="I31" s="217"/>
      <c r="J31" s="218"/>
      <c r="K31" s="219"/>
      <c r="L31" s="216" t="s">
        <v>153</v>
      </c>
      <c r="M31" s="273"/>
      <c r="N31" s="274"/>
      <c r="O31" s="274"/>
      <c r="P31" s="274"/>
    </row>
    <row r="32" spans="1:33" ht="15" customHeight="1" x14ac:dyDescent="0.25">
      <c r="A32" s="215"/>
      <c r="B32" s="216"/>
      <c r="C32" s="216"/>
      <c r="D32" s="216"/>
      <c r="E32" s="216"/>
      <c r="F32" s="217"/>
      <c r="G32" s="218"/>
      <c r="H32" s="219"/>
      <c r="I32" s="217"/>
      <c r="J32" s="218"/>
      <c r="K32" s="219"/>
      <c r="L32" s="216" t="s">
        <v>153</v>
      </c>
      <c r="M32" s="273"/>
      <c r="N32" s="274"/>
      <c r="O32" s="274"/>
      <c r="P32" s="274"/>
    </row>
    <row r="33" spans="1:16" ht="15" customHeight="1" x14ac:dyDescent="0.25">
      <c r="A33" s="215"/>
      <c r="B33" s="216"/>
      <c r="C33" s="216"/>
      <c r="D33" s="216"/>
      <c r="E33" s="216"/>
      <c r="F33" s="217"/>
      <c r="G33" s="218"/>
      <c r="H33" s="219"/>
      <c r="I33" s="217"/>
      <c r="J33" s="218"/>
      <c r="K33" s="219"/>
      <c r="L33" s="216" t="s">
        <v>153</v>
      </c>
      <c r="M33" s="273"/>
      <c r="N33" s="274"/>
      <c r="O33" s="274"/>
      <c r="P33" s="274"/>
    </row>
    <row r="34" spans="1:16" ht="15" customHeight="1" x14ac:dyDescent="0.25">
      <c r="A34" s="215"/>
      <c r="B34" s="216"/>
      <c r="C34" s="216"/>
      <c r="D34" s="216"/>
      <c r="E34" s="216"/>
      <c r="F34" s="217"/>
      <c r="G34" s="218"/>
      <c r="H34" s="219"/>
      <c r="I34" s="217"/>
      <c r="J34" s="218"/>
      <c r="K34" s="219"/>
      <c r="L34" s="216" t="s">
        <v>153</v>
      </c>
      <c r="M34" s="273"/>
      <c r="N34" s="274"/>
      <c r="O34" s="274"/>
      <c r="P34" s="274"/>
    </row>
    <row r="35" spans="1:16" ht="15" customHeight="1" x14ac:dyDescent="0.25">
      <c r="A35" s="215"/>
      <c r="B35" s="216"/>
      <c r="C35" s="216"/>
      <c r="D35" s="216"/>
      <c r="E35" s="216"/>
      <c r="F35" s="217"/>
      <c r="G35" s="218"/>
      <c r="H35" s="219"/>
      <c r="I35" s="217"/>
      <c r="J35" s="218"/>
      <c r="K35" s="219"/>
      <c r="L35" s="216" t="s">
        <v>153</v>
      </c>
      <c r="M35" s="273"/>
      <c r="N35" s="274"/>
      <c r="O35" s="274"/>
      <c r="P35" s="274"/>
    </row>
    <row r="36" spans="1:16" ht="15" customHeight="1" x14ac:dyDescent="0.25">
      <c r="A36" s="215"/>
      <c r="B36" s="216"/>
      <c r="C36" s="216"/>
      <c r="D36" s="216"/>
      <c r="E36" s="216"/>
      <c r="F36" s="217"/>
      <c r="G36" s="218"/>
      <c r="H36" s="219"/>
      <c r="I36" s="217"/>
      <c r="J36" s="218"/>
      <c r="K36" s="219"/>
      <c r="L36" s="216" t="s">
        <v>153</v>
      </c>
      <c r="M36" s="273"/>
      <c r="N36" s="274"/>
      <c r="O36" s="274"/>
      <c r="P36" s="274"/>
    </row>
    <row r="37" spans="1:16" ht="15" customHeight="1" x14ac:dyDescent="0.25">
      <c r="A37" s="215"/>
      <c r="B37" s="216"/>
      <c r="C37" s="216"/>
      <c r="D37" s="216"/>
      <c r="E37" s="216"/>
      <c r="F37" s="217"/>
      <c r="G37" s="218"/>
      <c r="H37" s="219"/>
      <c r="I37" s="217"/>
      <c r="J37" s="218"/>
      <c r="K37" s="219"/>
      <c r="L37" s="216" t="s">
        <v>153</v>
      </c>
      <c r="M37" s="273"/>
      <c r="N37" s="274"/>
      <c r="O37" s="274"/>
      <c r="P37" s="274"/>
    </row>
    <row r="38" spans="1:16" ht="15" customHeight="1" x14ac:dyDescent="0.25">
      <c r="A38" s="215"/>
      <c r="B38" s="216"/>
      <c r="C38" s="216"/>
      <c r="D38" s="216"/>
      <c r="E38" s="216"/>
      <c r="F38" s="217"/>
      <c r="G38" s="218"/>
      <c r="H38" s="219"/>
      <c r="I38" s="217"/>
      <c r="J38" s="218"/>
      <c r="K38" s="219"/>
      <c r="L38" s="216" t="s">
        <v>153</v>
      </c>
      <c r="M38" s="273"/>
      <c r="N38" s="274"/>
      <c r="O38" s="274"/>
      <c r="P38" s="274"/>
    </row>
    <row r="39" spans="1:16" ht="15" customHeight="1" x14ac:dyDescent="0.25">
      <c r="A39" s="215"/>
      <c r="B39" s="216"/>
      <c r="C39" s="216"/>
      <c r="D39" s="216"/>
      <c r="E39" s="216"/>
      <c r="F39" s="217"/>
      <c r="G39" s="218"/>
      <c r="H39" s="219"/>
      <c r="I39" s="217"/>
      <c r="J39" s="218"/>
      <c r="K39" s="219"/>
      <c r="L39" s="216" t="s">
        <v>153</v>
      </c>
      <c r="M39" s="273"/>
      <c r="N39" s="274"/>
      <c r="O39" s="274"/>
      <c r="P39" s="274"/>
    </row>
    <row r="40" spans="1:16" ht="15" customHeight="1" x14ac:dyDescent="0.25">
      <c r="A40" s="215"/>
      <c r="B40" s="216"/>
      <c r="C40" s="216"/>
      <c r="D40" s="216"/>
      <c r="E40" s="216"/>
      <c r="F40" s="217"/>
      <c r="G40" s="218"/>
      <c r="H40" s="219"/>
      <c r="I40" s="217"/>
      <c r="J40" s="218"/>
      <c r="K40" s="219"/>
      <c r="L40" s="216" t="s">
        <v>153</v>
      </c>
      <c r="M40" s="273"/>
      <c r="N40" s="274"/>
      <c r="O40" s="274"/>
      <c r="P40" s="274"/>
    </row>
    <row r="41" spans="1:16" ht="15" customHeight="1" x14ac:dyDescent="0.25">
      <c r="A41" s="215"/>
      <c r="B41" s="216"/>
      <c r="C41" s="216"/>
      <c r="D41" s="216"/>
      <c r="E41" s="216"/>
      <c r="F41" s="217"/>
      <c r="G41" s="218"/>
      <c r="H41" s="219"/>
      <c r="I41" s="217"/>
      <c r="J41" s="218"/>
      <c r="K41" s="219"/>
      <c r="L41" s="216" t="s">
        <v>153</v>
      </c>
      <c r="M41" s="273"/>
      <c r="N41" s="274"/>
      <c r="O41" s="274"/>
      <c r="P41" s="274"/>
    </row>
    <row r="42" spans="1:16" ht="15" customHeight="1" x14ac:dyDescent="0.25">
      <c r="A42" s="215"/>
      <c r="B42" s="216"/>
      <c r="C42" s="216"/>
      <c r="D42" s="216"/>
      <c r="E42" s="216"/>
      <c r="F42" s="217"/>
      <c r="G42" s="218"/>
      <c r="H42" s="219"/>
      <c r="I42" s="217"/>
      <c r="J42" s="218"/>
      <c r="K42" s="219"/>
      <c r="L42" s="216" t="s">
        <v>153</v>
      </c>
      <c r="M42" s="273"/>
      <c r="N42" s="274"/>
      <c r="O42" s="274"/>
      <c r="P42" s="274"/>
    </row>
    <row r="43" spans="1:16" ht="15" customHeight="1" x14ac:dyDescent="0.25">
      <c r="A43" s="215"/>
      <c r="B43" s="216"/>
      <c r="C43" s="216"/>
      <c r="D43" s="216"/>
      <c r="E43" s="216"/>
      <c r="F43" s="217"/>
      <c r="G43" s="218"/>
      <c r="H43" s="219"/>
      <c r="I43" s="217"/>
      <c r="J43" s="218"/>
      <c r="K43" s="219"/>
      <c r="L43" s="216" t="s">
        <v>153</v>
      </c>
      <c r="M43" s="273"/>
      <c r="N43" s="274"/>
      <c r="O43" s="274"/>
      <c r="P43" s="274"/>
    </row>
    <row r="44" spans="1:16" ht="15" customHeight="1" x14ac:dyDescent="0.25">
      <c r="A44" s="215"/>
      <c r="B44" s="216"/>
      <c r="C44" s="216"/>
      <c r="D44" s="216"/>
      <c r="E44" s="216"/>
      <c r="F44" s="217"/>
      <c r="G44" s="218"/>
      <c r="H44" s="219"/>
      <c r="I44" s="217"/>
      <c r="J44" s="218"/>
      <c r="K44" s="219"/>
      <c r="L44" s="216"/>
      <c r="M44" s="273"/>
      <c r="N44" s="274"/>
      <c r="O44" s="274"/>
      <c r="P44" s="274"/>
    </row>
    <row r="45" spans="1:16" ht="15" customHeight="1" x14ac:dyDescent="0.25">
      <c r="A45" s="215"/>
      <c r="B45" s="216"/>
      <c r="C45" s="216"/>
      <c r="D45" s="216"/>
      <c r="E45" s="216"/>
      <c r="F45" s="217"/>
      <c r="G45" s="218"/>
      <c r="H45" s="219"/>
      <c r="I45" s="217"/>
      <c r="J45" s="218"/>
      <c r="K45" s="219"/>
      <c r="L45" s="216"/>
      <c r="M45" s="273"/>
      <c r="N45" s="274"/>
      <c r="O45" s="274"/>
      <c r="P45" s="274"/>
    </row>
    <row r="46" spans="1:16" ht="15" customHeight="1" x14ac:dyDescent="0.25">
      <c r="A46" s="215"/>
      <c r="B46" s="216"/>
      <c r="C46" s="216"/>
      <c r="D46" s="216"/>
      <c r="E46" s="216"/>
      <c r="F46" s="217"/>
      <c r="G46" s="218"/>
      <c r="H46" s="219"/>
      <c r="I46" s="217"/>
      <c r="J46" s="218"/>
      <c r="K46" s="219"/>
      <c r="L46" s="216"/>
      <c r="M46" s="273"/>
      <c r="N46" s="274"/>
      <c r="O46" s="274"/>
      <c r="P46" s="274"/>
    </row>
    <row r="47" spans="1:16" ht="15" customHeight="1" x14ac:dyDescent="0.25">
      <c r="A47" s="215"/>
      <c r="B47" s="216"/>
      <c r="C47" s="216"/>
      <c r="D47" s="216"/>
      <c r="E47" s="216"/>
      <c r="F47" s="217"/>
      <c r="G47" s="218"/>
      <c r="H47" s="219"/>
      <c r="I47" s="217"/>
      <c r="J47" s="218"/>
      <c r="K47" s="219"/>
      <c r="L47" s="216"/>
      <c r="M47" s="273"/>
      <c r="N47" s="274"/>
      <c r="O47" s="274"/>
      <c r="P47" s="274"/>
    </row>
    <row r="48" spans="1:16" ht="15" customHeight="1" x14ac:dyDescent="0.25">
      <c r="A48" s="215"/>
      <c r="B48" s="216"/>
      <c r="C48" s="216"/>
      <c r="D48" s="216"/>
      <c r="E48" s="216"/>
      <c r="F48" s="217"/>
      <c r="G48" s="218"/>
      <c r="H48" s="219"/>
      <c r="I48" s="217"/>
      <c r="J48" s="218"/>
      <c r="K48" s="219"/>
      <c r="L48" s="216"/>
      <c r="M48" s="273"/>
      <c r="N48" s="274"/>
      <c r="O48" s="274"/>
      <c r="P48" s="274"/>
    </row>
    <row r="49" spans="1:16" ht="15" customHeight="1" x14ac:dyDescent="0.25">
      <c r="A49" s="215"/>
      <c r="B49" s="216"/>
      <c r="C49" s="216"/>
      <c r="D49" s="216"/>
      <c r="E49" s="216"/>
      <c r="F49" s="217"/>
      <c r="G49" s="218"/>
      <c r="H49" s="219"/>
      <c r="I49" s="217"/>
      <c r="J49" s="218"/>
      <c r="K49" s="219"/>
      <c r="L49" s="216"/>
      <c r="M49" s="273"/>
      <c r="N49" s="274"/>
      <c r="O49" s="274"/>
      <c r="P49" s="274"/>
    </row>
    <row r="50" spans="1:16" ht="15" customHeight="1" x14ac:dyDescent="0.25">
      <c r="A50" s="215"/>
      <c r="B50" s="216"/>
      <c r="C50" s="216"/>
      <c r="D50" s="216"/>
      <c r="E50" s="216"/>
      <c r="F50" s="217"/>
      <c r="G50" s="218"/>
      <c r="H50" s="219"/>
      <c r="I50" s="217"/>
      <c r="J50" s="218"/>
      <c r="K50" s="219"/>
      <c r="L50" s="216"/>
      <c r="M50" s="273"/>
      <c r="N50" s="274"/>
      <c r="O50" s="274"/>
      <c r="P50" s="274"/>
    </row>
    <row r="51" spans="1:16" ht="15" customHeight="1" x14ac:dyDescent="0.25">
      <c r="A51" s="215"/>
      <c r="B51" s="216"/>
      <c r="C51" s="216"/>
      <c r="D51" s="216"/>
      <c r="E51" s="216"/>
      <c r="F51" s="217"/>
      <c r="G51" s="218"/>
      <c r="H51" s="219"/>
      <c r="I51" s="217"/>
      <c r="J51" s="218"/>
      <c r="K51" s="219"/>
      <c r="L51" s="216"/>
      <c r="M51" s="273"/>
      <c r="N51" s="274"/>
      <c r="O51" s="274"/>
      <c r="P51" s="274"/>
    </row>
    <row r="52" spans="1:16" ht="15" customHeight="1" x14ac:dyDescent="0.25">
      <c r="A52" s="215"/>
      <c r="B52" s="216"/>
      <c r="C52" s="216"/>
      <c r="D52" s="216"/>
      <c r="E52" s="216"/>
      <c r="F52" s="217"/>
      <c r="G52" s="218"/>
      <c r="H52" s="219"/>
      <c r="I52" s="217"/>
      <c r="J52" s="218"/>
      <c r="K52" s="219"/>
      <c r="L52" s="216"/>
      <c r="M52" s="273"/>
      <c r="N52" s="274"/>
      <c r="O52" s="274"/>
      <c r="P52" s="274"/>
    </row>
    <row r="53" spans="1:16" ht="15" customHeight="1" x14ac:dyDescent="0.25">
      <c r="A53" s="215"/>
      <c r="B53" s="216"/>
      <c r="C53" s="216"/>
      <c r="D53" s="216"/>
      <c r="E53" s="216"/>
      <c r="F53" s="217"/>
      <c r="G53" s="218"/>
      <c r="H53" s="219"/>
      <c r="I53" s="217"/>
      <c r="J53" s="218"/>
      <c r="K53" s="219"/>
      <c r="L53" s="216"/>
      <c r="M53" s="273"/>
      <c r="N53" s="274"/>
      <c r="O53" s="274"/>
      <c r="P53" s="274"/>
    </row>
    <row r="54" spans="1:16" ht="15" customHeight="1" x14ac:dyDescent="0.25">
      <c r="A54" s="215"/>
      <c r="B54" s="216"/>
      <c r="C54" s="216"/>
      <c r="D54" s="216"/>
      <c r="E54" s="216"/>
      <c r="F54" s="217"/>
      <c r="G54" s="218"/>
      <c r="H54" s="219"/>
      <c r="I54" s="217"/>
      <c r="J54" s="218"/>
      <c r="K54" s="219"/>
      <c r="L54" s="216" t="s">
        <v>153</v>
      </c>
      <c r="M54" s="273"/>
      <c r="N54" s="274"/>
      <c r="O54" s="274"/>
      <c r="P54" s="274"/>
    </row>
    <row r="55" spans="1:16" ht="15" customHeight="1" x14ac:dyDescent="0.25">
      <c r="A55" s="215"/>
      <c r="B55" s="216"/>
      <c r="C55" s="216"/>
      <c r="D55" s="216"/>
      <c r="E55" s="216"/>
      <c r="F55" s="217"/>
      <c r="G55" s="218"/>
      <c r="H55" s="219"/>
      <c r="I55" s="217"/>
      <c r="J55" s="218"/>
      <c r="K55" s="219"/>
      <c r="L55" s="216" t="s">
        <v>153</v>
      </c>
      <c r="M55" s="273"/>
      <c r="N55" s="274"/>
      <c r="O55" s="274"/>
      <c r="P55" s="274"/>
    </row>
  </sheetData>
  <sheetProtection password="E02B" sheet="1" objects="1" scenarios="1" selectLockedCells="1"/>
  <mergeCells count="61">
    <mergeCell ref="M30:P30"/>
    <mergeCell ref="M31:P31"/>
    <mergeCell ref="M32:P32"/>
    <mergeCell ref="M22:P22"/>
    <mergeCell ref="M23:P23"/>
    <mergeCell ref="M24:P24"/>
    <mergeCell ref="M28:P28"/>
    <mergeCell ref="M17:P17"/>
    <mergeCell ref="M18:P18"/>
    <mergeCell ref="M19:P19"/>
    <mergeCell ref="M20:P20"/>
    <mergeCell ref="N6:O6"/>
    <mergeCell ref="O10:P10"/>
    <mergeCell ref="M13:P13"/>
    <mergeCell ref="M10:N10"/>
    <mergeCell ref="L12:P12"/>
    <mergeCell ref="K10:L10"/>
    <mergeCell ref="M21:P21"/>
    <mergeCell ref="M14:P14"/>
    <mergeCell ref="M15:P15"/>
    <mergeCell ref="M16:P16"/>
    <mergeCell ref="M48:P48"/>
    <mergeCell ref="M46:P46"/>
    <mergeCell ref="M37:P37"/>
    <mergeCell ref="M40:P40"/>
    <mergeCell ref="M33:P33"/>
    <mergeCell ref="M45:P45"/>
    <mergeCell ref="M47:P47"/>
    <mergeCell ref="M36:P36"/>
    <mergeCell ref="M34:P34"/>
    <mergeCell ref="M25:P25"/>
    <mergeCell ref="M26:P26"/>
    <mergeCell ref="M27:P27"/>
    <mergeCell ref="M55:P55"/>
    <mergeCell ref="M50:P50"/>
    <mergeCell ref="M51:P51"/>
    <mergeCell ref="M52:P52"/>
    <mergeCell ref="M53:P53"/>
    <mergeCell ref="M54:P54"/>
    <mergeCell ref="M49:P49"/>
    <mergeCell ref="M38:P38"/>
    <mergeCell ref="M39:P39"/>
    <mergeCell ref="M42:P42"/>
    <mergeCell ref="M43:P43"/>
    <mergeCell ref="M44:P44"/>
    <mergeCell ref="M35:P35"/>
    <mergeCell ref="M41:P41"/>
    <mergeCell ref="M29:P29"/>
    <mergeCell ref="I1:K1"/>
    <mergeCell ref="I2:K3"/>
    <mergeCell ref="I4:K4"/>
    <mergeCell ref="A5:J5"/>
    <mergeCell ref="G13:H13"/>
    <mergeCell ref="F12:H12"/>
    <mergeCell ref="A12:E12"/>
    <mergeCell ref="J13:K13"/>
    <mergeCell ref="I10:J10"/>
    <mergeCell ref="I12:K12"/>
    <mergeCell ref="B9:H9"/>
    <mergeCell ref="B10:H10"/>
    <mergeCell ref="K9:P9"/>
  </mergeCells>
  <phoneticPr fontId="0" type="noConversion"/>
  <conditionalFormatting sqref="I2:K4">
    <cfRule type="cellIs" dxfId="212" priority="1" stopIfTrue="1" operator="equal">
      <formula>""</formula>
    </cfRule>
  </conditionalFormatting>
  <printOptions horizontalCentered="1"/>
  <pageMargins left="0.25" right="0.25" top="0.625" bottom="0.75" header="0" footer="0"/>
  <pageSetup scale="86" orientation="portrait" r:id="rId1"/>
  <headerFooter alignWithMargins="0">
    <oddFooter>&amp;L&amp;11Form Revised: 8/13/2008
File: &amp;F&amp;R&amp;11Printed: &amp;D &amp;T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4"/>
    <pageSetUpPr fitToPage="1"/>
  </sheetPr>
  <dimension ref="A1:N48"/>
  <sheetViews>
    <sheetView showGridLines="0" zoomScale="85" zoomScaleNormal="80" workbookViewId="0">
      <selection activeCell="A13" sqref="A13"/>
    </sheetView>
  </sheetViews>
  <sheetFormatPr defaultColWidth="9.109375" defaultRowHeight="13.2" x14ac:dyDescent="0.25"/>
  <cols>
    <col min="1" max="1" width="10.6640625" style="2" customWidth="1"/>
    <col min="2" max="2" width="30.6640625" style="2" customWidth="1"/>
    <col min="3" max="6" width="6.6640625" style="2" customWidth="1"/>
    <col min="7" max="7" width="10.6640625" style="2" customWidth="1"/>
    <col min="8" max="8" width="6.6640625" style="2" customWidth="1"/>
    <col min="9" max="9" width="7.33203125" style="2" customWidth="1"/>
    <col min="10" max="10" width="10.6640625" style="2" customWidth="1"/>
    <col min="11" max="11" width="6.6640625" style="2" customWidth="1"/>
    <col min="12" max="13" width="6.6640625" style="2" hidden="1" customWidth="1"/>
    <col min="14" max="14" width="6.6640625" style="2" customWidth="1"/>
    <col min="15" max="15" width="11.33203125" style="2" customWidth="1"/>
    <col min="16" max="16384" width="9.109375" style="2"/>
  </cols>
  <sheetData>
    <row r="1" spans="1:14" s="50" customFormat="1" ht="15" customHeight="1" thickBot="1" x14ac:dyDescent="0.35">
      <c r="A1" s="48"/>
      <c r="B1" s="48"/>
      <c r="C1" s="48"/>
      <c r="D1" s="275" t="str">
        <f>IF(L1="","",VLOOKUP(L1,'Job Info.'!X:AA,4,FALSE))</f>
        <v>Master</v>
      </c>
      <c r="E1" s="297"/>
      <c r="F1" s="297"/>
      <c r="G1" s="308" t="s">
        <v>125</v>
      </c>
      <c r="H1" s="309"/>
      <c r="I1" s="310" t="str">
        <f ca="1">'Job Info.'!D12</f>
        <v>260-868-6000</v>
      </c>
      <c r="J1" s="311"/>
      <c r="K1" s="135" t="s">
        <v>80</v>
      </c>
      <c r="L1" s="117" t="str">
        <f>'Job Info.'!D30</f>
        <v>M</v>
      </c>
      <c r="M1" s="117" t="b">
        <f>'Job Info.'!D32</f>
        <v>0</v>
      </c>
      <c r="N1" s="134" t="s">
        <v>81</v>
      </c>
    </row>
    <row r="2" spans="1:14" s="50" customFormat="1" ht="15" customHeight="1" thickTop="1" x14ac:dyDescent="0.25">
      <c r="A2" s="48"/>
      <c r="B2" s="48"/>
      <c r="C2" s="48"/>
      <c r="D2" s="276" t="str">
        <f>IF(L1="","",IF(VLOOKUP(L1,'Job Info.'!X:Z,2,FALSE),"Released for Fabrication",""))</f>
        <v/>
      </c>
      <c r="E2" s="298"/>
      <c r="F2" s="299"/>
      <c r="G2" s="308" t="s">
        <v>126</v>
      </c>
      <c r="H2" s="308"/>
      <c r="I2" s="310" t="str">
        <f ca="1">'Job Info.'!D13</f>
        <v>260-868-6002</v>
      </c>
      <c r="J2" s="311"/>
    </row>
    <row r="3" spans="1:14" s="50" customFormat="1" ht="15" customHeight="1" x14ac:dyDescent="0.25">
      <c r="A3" s="48"/>
      <c r="B3" s="48"/>
      <c r="C3" s="48"/>
      <c r="D3" s="300"/>
      <c r="E3" s="301"/>
      <c r="F3" s="302"/>
      <c r="G3" s="308" t="s">
        <v>128</v>
      </c>
      <c r="H3" s="308"/>
      <c r="I3" s="310" t="str">
        <f ca="1">'Job Info.'!D14</f>
        <v>260-868-6003</v>
      </c>
      <c r="J3" s="311"/>
    </row>
    <row r="4" spans="1:14" s="50" customFormat="1" ht="15" customHeight="1" thickBot="1" x14ac:dyDescent="0.35">
      <c r="A4" s="48"/>
      <c r="B4" s="48"/>
      <c r="C4" s="48"/>
      <c r="D4" s="282" t="str">
        <f>IF(L1="","",IF(VLOOKUP(L1,'Job Info.'!X:Z,2,FALSE),VLOOKUP(L1,'Job Info.'!X:Z,3,FALSE),""))</f>
        <v/>
      </c>
      <c r="E4" s="303"/>
      <c r="F4" s="304"/>
      <c r="G4" s="308" t="s">
        <v>127</v>
      </c>
      <c r="H4" s="308"/>
      <c r="I4" s="310" t="str">
        <f ca="1">'Job Info.'!D15</f>
        <v>260-868-6004</v>
      </c>
      <c r="J4" s="311"/>
    </row>
    <row r="5" spans="1:14" s="50" customFormat="1" ht="18" customHeight="1" thickTop="1" x14ac:dyDescent="0.25">
      <c r="A5" s="313" t="str">
        <f ca="1">'Job Info.'!D11</f>
        <v>6115 County Road 42 | Butler, IN  46721 | www.newmill.com</v>
      </c>
      <c r="B5" s="313"/>
      <c r="C5" s="313"/>
      <c r="D5" s="313"/>
      <c r="E5" s="313"/>
      <c r="F5" s="313"/>
      <c r="G5" s="313"/>
      <c r="H5" s="48"/>
      <c r="I5" s="48"/>
      <c r="J5" s="48"/>
    </row>
    <row r="6" spans="1:14" s="50" customFormat="1" ht="15" customHeight="1" x14ac:dyDescent="0.25">
      <c r="A6" s="48"/>
      <c r="B6" s="48"/>
      <c r="C6" s="48"/>
      <c r="D6" s="48"/>
      <c r="E6" s="48"/>
      <c r="F6" s="48"/>
      <c r="G6" s="49" t="s">
        <v>20</v>
      </c>
      <c r="H6" s="312" t="str">
        <f>IF(ISBLANK('Job Info.'!D8),"",'Job Info.'!D8)</f>
        <v/>
      </c>
      <c r="I6" s="312"/>
      <c r="J6" s="48"/>
    </row>
    <row r="7" spans="1:14" ht="15" customHeight="1" x14ac:dyDescent="0.25">
      <c r="A7" s="51" t="s">
        <v>29</v>
      </c>
      <c r="B7" s="52"/>
      <c r="C7" s="52"/>
      <c r="D7" s="52"/>
      <c r="E7" s="52"/>
      <c r="F7" s="234"/>
      <c r="G7" s="53" t="s">
        <v>21</v>
      </c>
      <c r="H7" s="225" t="str">
        <f>IF(ISBLANK(F7),"",F7)</f>
        <v/>
      </c>
      <c r="I7" s="133" t="str">
        <f>IF(ISBLANK('Job Info.'!D9),"",'Job Info.'!D9)</f>
        <v/>
      </c>
      <c r="J7" s="131"/>
    </row>
    <row r="8" spans="1:14" ht="6" customHeight="1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</row>
    <row r="9" spans="1:14" ht="15.9" customHeight="1" x14ac:dyDescent="0.25">
      <c r="A9" s="54" t="s">
        <v>1</v>
      </c>
      <c r="B9" s="271" t="str">
        <f>IF(ISBLANK('Job Info.'!D3),"",'Job Info.'!D3)</f>
        <v/>
      </c>
      <c r="C9" s="271"/>
      <c r="D9" s="272"/>
      <c r="E9" s="145"/>
      <c r="F9" s="56" t="s">
        <v>2</v>
      </c>
      <c r="G9" s="271" t="str">
        <f>IF(ISBLANK('Job Info.'!D5),"",'Job Info.'!D5)</f>
        <v/>
      </c>
      <c r="H9" s="271"/>
      <c r="I9" s="271"/>
      <c r="J9" s="272"/>
    </row>
    <row r="10" spans="1:14" ht="15.9" customHeight="1" x14ac:dyDescent="0.25">
      <c r="A10" s="54" t="s">
        <v>3</v>
      </c>
      <c r="B10" s="271" t="str">
        <f>IF(ISBLANK('Job Info.'!D4),"",'Job Info.'!D4)</f>
        <v/>
      </c>
      <c r="C10" s="271"/>
      <c r="D10" s="272"/>
      <c r="E10" s="129"/>
      <c r="F10" s="54" t="s">
        <v>22</v>
      </c>
      <c r="G10" s="130" t="str">
        <f>IF(ISBLANK('Job Info.'!D6),"",'Job Info.'!D6)</f>
        <v/>
      </c>
      <c r="H10" s="55"/>
      <c r="I10" s="56" t="s">
        <v>23</v>
      </c>
      <c r="J10" s="130" t="str">
        <f>IF(ISBLANK('Job Info.'!D7),"",'Job Info.'!D7)</f>
        <v/>
      </c>
    </row>
    <row r="11" spans="1:14" ht="6" customHeight="1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</row>
    <row r="12" spans="1:14" s="57" customFormat="1" ht="15.9" customHeight="1" x14ac:dyDescent="0.25">
      <c r="A12" s="45" t="s">
        <v>30</v>
      </c>
      <c r="B12" s="268" t="s">
        <v>15</v>
      </c>
      <c r="C12" s="269"/>
      <c r="D12" s="269"/>
      <c r="E12" s="269"/>
      <c r="F12" s="269"/>
      <c r="G12" s="269"/>
      <c r="H12" s="269"/>
      <c r="I12" s="269"/>
      <c r="J12" s="270"/>
    </row>
    <row r="13" spans="1:14" ht="15" customHeight="1" x14ac:dyDescent="0.25">
      <c r="A13" s="211"/>
      <c r="B13" s="305"/>
      <c r="C13" s="306"/>
      <c r="D13" s="306"/>
      <c r="E13" s="306"/>
      <c r="F13" s="306"/>
      <c r="G13" s="306"/>
      <c r="H13" s="306"/>
      <c r="I13" s="306"/>
      <c r="J13" s="307"/>
    </row>
    <row r="14" spans="1:14" ht="15" customHeight="1" x14ac:dyDescent="0.25">
      <c r="A14" s="211"/>
      <c r="B14" s="305"/>
      <c r="C14" s="306"/>
      <c r="D14" s="306"/>
      <c r="E14" s="306"/>
      <c r="F14" s="306"/>
      <c r="G14" s="306"/>
      <c r="H14" s="306"/>
      <c r="I14" s="306"/>
      <c r="J14" s="307"/>
    </row>
    <row r="15" spans="1:14" ht="15" customHeight="1" x14ac:dyDescent="0.25">
      <c r="A15" s="211"/>
      <c r="B15" s="305"/>
      <c r="C15" s="306"/>
      <c r="D15" s="306"/>
      <c r="E15" s="306"/>
      <c r="F15" s="306"/>
      <c r="G15" s="306"/>
      <c r="H15" s="306"/>
      <c r="I15" s="306"/>
      <c r="J15" s="307"/>
    </row>
    <row r="16" spans="1:14" ht="15" customHeight="1" x14ac:dyDescent="0.25">
      <c r="A16" s="211"/>
      <c r="B16" s="305"/>
      <c r="C16" s="306"/>
      <c r="D16" s="306"/>
      <c r="E16" s="306"/>
      <c r="F16" s="306"/>
      <c r="G16" s="306"/>
      <c r="H16" s="306"/>
      <c r="I16" s="306"/>
      <c r="J16" s="307"/>
    </row>
    <row r="17" spans="1:10" ht="15" customHeight="1" x14ac:dyDescent="0.25">
      <c r="A17" s="211"/>
      <c r="B17" s="305"/>
      <c r="C17" s="306"/>
      <c r="D17" s="306"/>
      <c r="E17" s="306"/>
      <c r="F17" s="306"/>
      <c r="G17" s="306"/>
      <c r="H17" s="306"/>
      <c r="I17" s="306"/>
      <c r="J17" s="307"/>
    </row>
    <row r="18" spans="1:10" ht="15" customHeight="1" x14ac:dyDescent="0.25">
      <c r="A18" s="211"/>
      <c r="B18" s="305"/>
      <c r="C18" s="306"/>
      <c r="D18" s="306"/>
      <c r="E18" s="306"/>
      <c r="F18" s="306"/>
      <c r="G18" s="306"/>
      <c r="H18" s="306"/>
      <c r="I18" s="306"/>
      <c r="J18" s="307"/>
    </row>
    <row r="19" spans="1:10" ht="15" customHeight="1" x14ac:dyDescent="0.25">
      <c r="A19" s="211"/>
      <c r="B19" s="305"/>
      <c r="C19" s="306"/>
      <c r="D19" s="306"/>
      <c r="E19" s="306"/>
      <c r="F19" s="306"/>
      <c r="G19" s="306"/>
      <c r="H19" s="306"/>
      <c r="I19" s="306"/>
      <c r="J19" s="307"/>
    </row>
    <row r="20" spans="1:10" ht="15" customHeight="1" x14ac:dyDescent="0.25">
      <c r="A20" s="211"/>
      <c r="B20" s="305"/>
      <c r="C20" s="306"/>
      <c r="D20" s="306"/>
      <c r="E20" s="306"/>
      <c r="F20" s="306"/>
      <c r="G20" s="306"/>
      <c r="H20" s="306"/>
      <c r="I20" s="306"/>
      <c r="J20" s="307"/>
    </row>
    <row r="21" spans="1:10" ht="15" customHeight="1" x14ac:dyDescent="0.25">
      <c r="A21" s="211"/>
      <c r="B21" s="305"/>
      <c r="C21" s="306"/>
      <c r="D21" s="306"/>
      <c r="E21" s="306"/>
      <c r="F21" s="306"/>
      <c r="G21" s="306"/>
      <c r="H21" s="306"/>
      <c r="I21" s="306"/>
      <c r="J21" s="307"/>
    </row>
    <row r="22" spans="1:10" ht="15" customHeight="1" x14ac:dyDescent="0.25">
      <c r="A22" s="211"/>
      <c r="B22" s="305"/>
      <c r="C22" s="306"/>
      <c r="D22" s="306"/>
      <c r="E22" s="306"/>
      <c r="F22" s="306"/>
      <c r="G22" s="306"/>
      <c r="H22" s="306"/>
      <c r="I22" s="306"/>
      <c r="J22" s="307"/>
    </row>
    <row r="23" spans="1:10" ht="15" customHeight="1" x14ac:dyDescent="0.25">
      <c r="A23" s="211"/>
      <c r="B23" s="305"/>
      <c r="C23" s="306"/>
      <c r="D23" s="306"/>
      <c r="E23" s="306"/>
      <c r="F23" s="306"/>
      <c r="G23" s="306"/>
      <c r="H23" s="306"/>
      <c r="I23" s="306"/>
      <c r="J23" s="307"/>
    </row>
    <row r="24" spans="1:10" ht="15" customHeight="1" x14ac:dyDescent="0.25">
      <c r="A24" s="211"/>
      <c r="B24" s="305"/>
      <c r="C24" s="306"/>
      <c r="D24" s="306"/>
      <c r="E24" s="306"/>
      <c r="F24" s="306"/>
      <c r="G24" s="306"/>
      <c r="H24" s="306"/>
      <c r="I24" s="306"/>
      <c r="J24" s="307"/>
    </row>
    <row r="25" spans="1:10" ht="15" customHeight="1" x14ac:dyDescent="0.25">
      <c r="A25" s="211"/>
      <c r="B25" s="305"/>
      <c r="C25" s="306"/>
      <c r="D25" s="306"/>
      <c r="E25" s="306"/>
      <c r="F25" s="306"/>
      <c r="G25" s="306"/>
      <c r="H25" s="306"/>
      <c r="I25" s="306"/>
      <c r="J25" s="307"/>
    </row>
    <row r="26" spans="1:10" ht="15" customHeight="1" x14ac:dyDescent="0.25">
      <c r="A26" s="211"/>
      <c r="B26" s="305"/>
      <c r="C26" s="306"/>
      <c r="D26" s="306"/>
      <c r="E26" s="306"/>
      <c r="F26" s="306"/>
      <c r="G26" s="306"/>
      <c r="H26" s="306"/>
      <c r="I26" s="306"/>
      <c r="J26" s="307"/>
    </row>
    <row r="27" spans="1:10" ht="15" customHeight="1" x14ac:dyDescent="0.25">
      <c r="A27" s="211"/>
      <c r="B27" s="305"/>
      <c r="C27" s="306"/>
      <c r="D27" s="306"/>
      <c r="E27" s="306"/>
      <c r="F27" s="306"/>
      <c r="G27" s="306"/>
      <c r="H27" s="306"/>
      <c r="I27" s="306"/>
      <c r="J27" s="307"/>
    </row>
    <row r="28" spans="1:10" ht="15" customHeight="1" x14ac:dyDescent="0.25">
      <c r="A28" s="211"/>
      <c r="B28" s="305"/>
      <c r="C28" s="306"/>
      <c r="D28" s="306"/>
      <c r="E28" s="306"/>
      <c r="F28" s="306"/>
      <c r="G28" s="306"/>
      <c r="H28" s="306"/>
      <c r="I28" s="306"/>
      <c r="J28" s="307"/>
    </row>
    <row r="29" spans="1:10" ht="15" customHeight="1" x14ac:dyDescent="0.25">
      <c r="A29" s="211"/>
      <c r="B29" s="305"/>
      <c r="C29" s="306"/>
      <c r="D29" s="306"/>
      <c r="E29" s="306"/>
      <c r="F29" s="306"/>
      <c r="G29" s="306"/>
      <c r="H29" s="306"/>
      <c r="I29" s="306"/>
      <c r="J29" s="307"/>
    </row>
    <row r="30" spans="1:10" ht="15" customHeight="1" x14ac:dyDescent="0.25">
      <c r="A30" s="211"/>
      <c r="B30" s="305"/>
      <c r="C30" s="306"/>
      <c r="D30" s="306"/>
      <c r="E30" s="306"/>
      <c r="F30" s="306"/>
      <c r="G30" s="306"/>
      <c r="H30" s="306"/>
      <c r="I30" s="306"/>
      <c r="J30" s="307"/>
    </row>
    <row r="31" spans="1:10" ht="15" customHeight="1" x14ac:dyDescent="0.25">
      <c r="A31" s="211"/>
      <c r="B31" s="305"/>
      <c r="C31" s="306"/>
      <c r="D31" s="306"/>
      <c r="E31" s="306"/>
      <c r="F31" s="306"/>
      <c r="G31" s="306"/>
      <c r="H31" s="306"/>
      <c r="I31" s="306"/>
      <c r="J31" s="307"/>
    </row>
    <row r="32" spans="1:10" ht="15" customHeight="1" x14ac:dyDescent="0.25">
      <c r="A32" s="211"/>
      <c r="B32" s="305"/>
      <c r="C32" s="306"/>
      <c r="D32" s="306"/>
      <c r="E32" s="306"/>
      <c r="F32" s="306"/>
      <c r="G32" s="306"/>
      <c r="H32" s="306"/>
      <c r="I32" s="306"/>
      <c r="J32" s="307"/>
    </row>
    <row r="33" spans="1:10" ht="15" customHeight="1" x14ac:dyDescent="0.25">
      <c r="A33" s="211"/>
      <c r="B33" s="305"/>
      <c r="C33" s="306"/>
      <c r="D33" s="306"/>
      <c r="E33" s="306"/>
      <c r="F33" s="306"/>
      <c r="G33" s="306"/>
      <c r="H33" s="306"/>
      <c r="I33" s="306"/>
      <c r="J33" s="307"/>
    </row>
    <row r="34" spans="1:10" ht="15" customHeight="1" x14ac:dyDescent="0.25">
      <c r="A34" s="211"/>
      <c r="B34" s="305"/>
      <c r="C34" s="306"/>
      <c r="D34" s="306"/>
      <c r="E34" s="306"/>
      <c r="F34" s="306"/>
      <c r="G34" s="306"/>
      <c r="H34" s="306"/>
      <c r="I34" s="306"/>
      <c r="J34" s="307"/>
    </row>
    <row r="35" spans="1:10" ht="15" customHeight="1" x14ac:dyDescent="0.25">
      <c r="A35" s="211"/>
      <c r="B35" s="305"/>
      <c r="C35" s="306"/>
      <c r="D35" s="306"/>
      <c r="E35" s="306"/>
      <c r="F35" s="306"/>
      <c r="G35" s="306"/>
      <c r="H35" s="306"/>
      <c r="I35" s="306"/>
      <c r="J35" s="307"/>
    </row>
    <row r="36" spans="1:10" ht="15" customHeight="1" x14ac:dyDescent="0.25">
      <c r="A36" s="211"/>
      <c r="B36" s="305"/>
      <c r="C36" s="306"/>
      <c r="D36" s="306"/>
      <c r="E36" s="306"/>
      <c r="F36" s="306"/>
      <c r="G36" s="306"/>
      <c r="H36" s="306"/>
      <c r="I36" s="306"/>
      <c r="J36" s="307"/>
    </row>
    <row r="37" spans="1:10" ht="15" customHeight="1" x14ac:dyDescent="0.25">
      <c r="A37" s="211"/>
      <c r="B37" s="305"/>
      <c r="C37" s="306"/>
      <c r="D37" s="306"/>
      <c r="E37" s="306"/>
      <c r="F37" s="306"/>
      <c r="G37" s="306"/>
      <c r="H37" s="306"/>
      <c r="I37" s="306"/>
      <c r="J37" s="307"/>
    </row>
    <row r="38" spans="1:10" ht="15" customHeight="1" x14ac:dyDescent="0.25">
      <c r="A38" s="211"/>
      <c r="B38" s="305"/>
      <c r="C38" s="306"/>
      <c r="D38" s="306"/>
      <c r="E38" s="306"/>
      <c r="F38" s="306"/>
      <c r="G38" s="306"/>
      <c r="H38" s="306"/>
      <c r="I38" s="306"/>
      <c r="J38" s="307"/>
    </row>
    <row r="39" spans="1:10" ht="15" customHeight="1" x14ac:dyDescent="0.25">
      <c r="A39" s="211"/>
      <c r="B39" s="305"/>
      <c r="C39" s="306"/>
      <c r="D39" s="306"/>
      <c r="E39" s="306"/>
      <c r="F39" s="306"/>
      <c r="G39" s="306"/>
      <c r="H39" s="306"/>
      <c r="I39" s="306"/>
      <c r="J39" s="307"/>
    </row>
    <row r="40" spans="1:10" ht="15" customHeight="1" x14ac:dyDescent="0.25">
      <c r="A40" s="211"/>
      <c r="B40" s="305"/>
      <c r="C40" s="306"/>
      <c r="D40" s="306"/>
      <c r="E40" s="306"/>
      <c r="F40" s="306"/>
      <c r="G40" s="306"/>
      <c r="H40" s="306"/>
      <c r="I40" s="306"/>
      <c r="J40" s="307"/>
    </row>
    <row r="41" spans="1:10" ht="15" customHeight="1" x14ac:dyDescent="0.25">
      <c r="A41" s="211"/>
      <c r="B41" s="305"/>
      <c r="C41" s="306"/>
      <c r="D41" s="306"/>
      <c r="E41" s="306"/>
      <c r="F41" s="306"/>
      <c r="G41" s="306"/>
      <c r="H41" s="306"/>
      <c r="I41" s="306"/>
      <c r="J41" s="307"/>
    </row>
    <row r="42" spans="1:10" ht="15" customHeight="1" x14ac:dyDescent="0.25">
      <c r="A42" s="211"/>
      <c r="B42" s="305"/>
      <c r="C42" s="306"/>
      <c r="D42" s="306"/>
      <c r="E42" s="306"/>
      <c r="F42" s="306"/>
      <c r="G42" s="306"/>
      <c r="H42" s="306"/>
      <c r="I42" s="306"/>
      <c r="J42" s="307"/>
    </row>
    <row r="43" spans="1:10" ht="15" customHeight="1" x14ac:dyDescent="0.25">
      <c r="A43" s="211"/>
      <c r="B43" s="305"/>
      <c r="C43" s="306"/>
      <c r="D43" s="306"/>
      <c r="E43" s="306"/>
      <c r="F43" s="306"/>
      <c r="G43" s="306"/>
      <c r="H43" s="306"/>
      <c r="I43" s="306"/>
      <c r="J43" s="307"/>
    </row>
    <row r="44" spans="1:10" ht="15" customHeight="1" x14ac:dyDescent="0.25">
      <c r="A44" s="211"/>
      <c r="B44" s="305"/>
      <c r="C44" s="306"/>
      <c r="D44" s="306"/>
      <c r="E44" s="306"/>
      <c r="F44" s="306"/>
      <c r="G44" s="306"/>
      <c r="H44" s="306"/>
      <c r="I44" s="306"/>
      <c r="J44" s="307"/>
    </row>
    <row r="45" spans="1:10" ht="15" customHeight="1" x14ac:dyDescent="0.25">
      <c r="A45" s="211"/>
      <c r="B45" s="305"/>
      <c r="C45" s="306"/>
      <c r="D45" s="306"/>
      <c r="E45" s="306"/>
      <c r="F45" s="306"/>
      <c r="G45" s="306"/>
      <c r="H45" s="306"/>
      <c r="I45" s="306"/>
      <c r="J45" s="307"/>
    </row>
    <row r="46" spans="1:10" ht="15" customHeight="1" x14ac:dyDescent="0.25">
      <c r="A46" s="211"/>
      <c r="B46" s="305"/>
      <c r="C46" s="306"/>
      <c r="D46" s="306"/>
      <c r="E46" s="306"/>
      <c r="F46" s="306"/>
      <c r="G46" s="306"/>
      <c r="H46" s="306"/>
      <c r="I46" s="306"/>
      <c r="J46" s="307"/>
    </row>
    <row r="47" spans="1:10" ht="15" customHeight="1" x14ac:dyDescent="0.25">
      <c r="A47" s="211"/>
      <c r="B47" s="305"/>
      <c r="C47" s="306"/>
      <c r="D47" s="306"/>
      <c r="E47" s="306"/>
      <c r="F47" s="306"/>
      <c r="G47" s="306"/>
      <c r="H47" s="306"/>
      <c r="I47" s="306"/>
      <c r="J47" s="307"/>
    </row>
    <row r="48" spans="1:10" ht="15" customHeight="1" x14ac:dyDescent="0.25">
      <c r="A48" s="211"/>
      <c r="B48" s="305"/>
      <c r="C48" s="306"/>
      <c r="D48" s="306"/>
      <c r="E48" s="306"/>
      <c r="F48" s="306"/>
      <c r="G48" s="306"/>
      <c r="H48" s="306"/>
      <c r="I48" s="306"/>
      <c r="J48" s="307"/>
    </row>
  </sheetData>
  <sheetProtection password="E02B" sheet="1" objects="1" scenarios="1" selectLockedCells="1"/>
  <mergeCells count="53">
    <mergeCell ref="I4:J4"/>
    <mergeCell ref="H6:I6"/>
    <mergeCell ref="B12:J12"/>
    <mergeCell ref="B9:D9"/>
    <mergeCell ref="B10:D10"/>
    <mergeCell ref="G9:J9"/>
    <mergeCell ref="A5:G5"/>
    <mergeCell ref="G4:H4"/>
    <mergeCell ref="G1:H1"/>
    <mergeCell ref="I1:J1"/>
    <mergeCell ref="I2:J2"/>
    <mergeCell ref="I3:J3"/>
    <mergeCell ref="G2:H2"/>
    <mergeCell ref="G3:H3"/>
    <mergeCell ref="B17:J17"/>
    <mergeCell ref="B18:J18"/>
    <mergeCell ref="B19:J19"/>
    <mergeCell ref="B20:J20"/>
    <mergeCell ref="B13:J13"/>
    <mergeCell ref="B14:J14"/>
    <mergeCell ref="B15:J15"/>
    <mergeCell ref="B16:J16"/>
    <mergeCell ref="B25:J25"/>
    <mergeCell ref="B26:J26"/>
    <mergeCell ref="B27:J27"/>
    <mergeCell ref="B28:J28"/>
    <mergeCell ref="B21:J21"/>
    <mergeCell ref="B22:J22"/>
    <mergeCell ref="B23:J23"/>
    <mergeCell ref="B24:J24"/>
    <mergeCell ref="B46:J46"/>
    <mergeCell ref="B47:J47"/>
    <mergeCell ref="B48:J48"/>
    <mergeCell ref="B41:J41"/>
    <mergeCell ref="B42:J42"/>
    <mergeCell ref="B43:J43"/>
    <mergeCell ref="B44:J44"/>
    <mergeCell ref="D1:F1"/>
    <mergeCell ref="D2:F3"/>
    <mergeCell ref="D4:F4"/>
    <mergeCell ref="B45:J45"/>
    <mergeCell ref="B37:J37"/>
    <mergeCell ref="B38:J38"/>
    <mergeCell ref="B39:J39"/>
    <mergeCell ref="B40:J40"/>
    <mergeCell ref="B33:J33"/>
    <mergeCell ref="B34:J34"/>
    <mergeCell ref="B35:J35"/>
    <mergeCell ref="B36:J36"/>
    <mergeCell ref="B29:J29"/>
    <mergeCell ref="B30:J30"/>
    <mergeCell ref="B31:J31"/>
    <mergeCell ref="B32:J32"/>
  </mergeCells>
  <phoneticPr fontId="0" type="noConversion"/>
  <conditionalFormatting sqref="D2:F4">
    <cfRule type="cellIs" dxfId="211" priority="1" stopIfTrue="1" operator="equal">
      <formula>""</formula>
    </cfRule>
  </conditionalFormatting>
  <printOptions horizontalCentered="1"/>
  <pageMargins left="0.25" right="0.25" top="0.625" bottom="0.75" header="0" footer="0"/>
  <pageSetup orientation="portrait" r:id="rId1"/>
  <headerFooter alignWithMargins="0">
    <oddFooter>&amp;R&amp;9Printed: &amp;D &amp;T&amp;L&amp;9Form Revised: 3/18/2008
File: 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51"/>
    <pageSetUpPr fitToPage="1"/>
  </sheetPr>
  <dimension ref="A1:AG48"/>
  <sheetViews>
    <sheetView showGridLines="0" view="pageBreakPreview" zoomScale="85" zoomScaleNormal="200" workbookViewId="0">
      <selection activeCell="A13" sqref="A13"/>
    </sheetView>
  </sheetViews>
  <sheetFormatPr defaultColWidth="9.109375" defaultRowHeight="13.2" x14ac:dyDescent="0.25"/>
  <cols>
    <col min="1" max="1" width="10.6640625" style="2" customWidth="1"/>
    <col min="2" max="2" width="4.6640625" style="141" customWidth="1"/>
    <col min="3" max="3" width="5.33203125" style="2" customWidth="1"/>
    <col min="4" max="4" width="5.33203125" style="142" customWidth="1"/>
    <col min="5" max="7" width="6.6640625" style="2" customWidth="1"/>
    <col min="8" max="10" width="7.33203125" style="2" customWidth="1"/>
    <col min="11" max="11" width="11.33203125" style="2" customWidth="1"/>
    <col min="12" max="12" width="7.33203125" style="2" customWidth="1"/>
    <col min="13" max="13" width="11.33203125" style="2" customWidth="1"/>
    <col min="14" max="15" width="6.6640625" style="2" customWidth="1"/>
    <col min="16" max="32" width="6.6640625" style="2" hidden="1" customWidth="1"/>
    <col min="33" max="33" width="6.6640625" style="2" customWidth="1"/>
    <col min="34" max="16384" width="9.109375" style="2"/>
  </cols>
  <sheetData>
    <row r="1" spans="1:33" s="50" customFormat="1" ht="15" customHeight="1" thickBot="1" x14ac:dyDescent="0.35">
      <c r="A1" s="48"/>
      <c r="B1" s="139"/>
      <c r="C1" s="48"/>
      <c r="D1" s="63"/>
      <c r="E1" s="49"/>
      <c r="F1" s="49"/>
      <c r="G1" s="49"/>
      <c r="H1" s="275" t="str">
        <f>IF(P1="","",VLOOKUP(P1,'Job Info.'!$X:$AA,4,FALSE))</f>
        <v>Master</v>
      </c>
      <c r="I1" s="275"/>
      <c r="J1" s="275"/>
      <c r="K1" s="308" t="s">
        <v>125</v>
      </c>
      <c r="L1" s="309"/>
      <c r="M1" s="310" t="str">
        <f ca="1">'Job Info.'!D12</f>
        <v>260-868-6000</v>
      </c>
      <c r="N1" s="311"/>
      <c r="O1" s="135" t="s">
        <v>80</v>
      </c>
      <c r="P1" s="117" t="str">
        <f>'Job Info.'!D30</f>
        <v>M</v>
      </c>
      <c r="Q1" s="117" t="b">
        <f>'Job Info.'!D32</f>
        <v>0</v>
      </c>
      <c r="R1" s="50" t="s">
        <v>158</v>
      </c>
      <c r="S1" s="50" t="s">
        <v>172</v>
      </c>
      <c r="AG1" s="134" t="s">
        <v>81</v>
      </c>
    </row>
    <row r="2" spans="1:33" s="50" customFormat="1" ht="15" customHeight="1" thickTop="1" x14ac:dyDescent="0.25">
      <c r="A2" s="48"/>
      <c r="B2" s="139"/>
      <c r="C2" s="48"/>
      <c r="D2" s="63"/>
      <c r="E2" s="49"/>
      <c r="F2" s="49"/>
      <c r="G2" s="49"/>
      <c r="H2" s="276" t="str">
        <f>IF(P1="","",IF(VLOOKUP(P1,'Job Info.'!$X:$Z,2,FALSE),"Released for Fabrication",""))</f>
        <v/>
      </c>
      <c r="I2" s="277"/>
      <c r="J2" s="278"/>
      <c r="K2" s="308" t="s">
        <v>126</v>
      </c>
      <c r="L2" s="308"/>
      <c r="M2" s="310" t="str">
        <f ca="1">'Job Info.'!D13</f>
        <v>260-868-6002</v>
      </c>
      <c r="N2" s="311"/>
      <c r="R2" s="50" t="s">
        <v>159</v>
      </c>
      <c r="S2" s="50" t="s">
        <v>173</v>
      </c>
    </row>
    <row r="3" spans="1:33" s="50" customFormat="1" ht="15" customHeight="1" x14ac:dyDescent="0.25">
      <c r="A3" s="48"/>
      <c r="B3" s="139"/>
      <c r="C3" s="48"/>
      <c r="D3" s="63"/>
      <c r="E3" s="49"/>
      <c r="F3" s="49"/>
      <c r="G3" s="49"/>
      <c r="H3" s="279"/>
      <c r="I3" s="280"/>
      <c r="J3" s="281"/>
      <c r="K3" s="308" t="s">
        <v>128</v>
      </c>
      <c r="L3" s="308"/>
      <c r="M3" s="310" t="str">
        <f ca="1">'Job Info.'!D14</f>
        <v>260-868-6003</v>
      </c>
      <c r="N3" s="311"/>
      <c r="R3" s="50" t="s">
        <v>160</v>
      </c>
      <c r="S3" s="50" t="s">
        <v>174</v>
      </c>
    </row>
    <row r="4" spans="1:33" s="50" customFormat="1" ht="15" customHeight="1" thickBot="1" x14ac:dyDescent="0.35">
      <c r="A4" s="48"/>
      <c r="B4" s="139"/>
      <c r="C4" s="48"/>
      <c r="D4" s="63"/>
      <c r="E4" s="49"/>
      <c r="F4" s="49"/>
      <c r="G4" s="49"/>
      <c r="H4" s="282" t="str">
        <f>IF(P1="","",IF(VLOOKUP(P1,'Job Info.'!$X:$Z,2,FALSE),VLOOKUP(P1,'Job Info.'!$X:$Z,3,FALSE),""))</f>
        <v/>
      </c>
      <c r="I4" s="283"/>
      <c r="J4" s="284"/>
      <c r="K4" s="308" t="s">
        <v>127</v>
      </c>
      <c r="L4" s="308"/>
      <c r="M4" s="310" t="str">
        <f ca="1">'Job Info.'!D15</f>
        <v>260-868-6004</v>
      </c>
      <c r="N4" s="311"/>
      <c r="R4" s="50" t="s">
        <v>161</v>
      </c>
      <c r="S4" s="50" t="s">
        <v>175</v>
      </c>
    </row>
    <row r="5" spans="1:33" s="50" customFormat="1" ht="18" customHeight="1" thickTop="1" x14ac:dyDescent="0.25">
      <c r="A5" s="313" t="str">
        <f ca="1">'Job Info.'!D11</f>
        <v>6115 County Road 42 | Butler, IN  46721 | www.newmill.com</v>
      </c>
      <c r="B5" s="322"/>
      <c r="C5" s="322"/>
      <c r="D5" s="322"/>
      <c r="E5" s="322"/>
      <c r="F5" s="322"/>
      <c r="G5" s="322"/>
      <c r="H5" s="322"/>
      <c r="I5" s="322"/>
      <c r="J5" s="322"/>
      <c r="K5" s="138"/>
      <c r="L5" s="48"/>
      <c r="M5" s="48"/>
      <c r="N5" s="48"/>
      <c r="R5" s="50" t="s">
        <v>162</v>
      </c>
      <c r="S5" s="50" t="s">
        <v>176</v>
      </c>
    </row>
    <row r="6" spans="1:33" s="50" customFormat="1" ht="15" customHeight="1" x14ac:dyDescent="0.25">
      <c r="A6" s="48"/>
      <c r="B6" s="139"/>
      <c r="C6" s="48"/>
      <c r="D6" s="63"/>
      <c r="E6" s="48"/>
      <c r="F6" s="48"/>
      <c r="G6" s="48"/>
      <c r="H6" s="48"/>
      <c r="I6" s="48"/>
      <c r="J6" s="48"/>
      <c r="K6" s="49" t="s">
        <v>20</v>
      </c>
      <c r="L6" s="293" t="str">
        <f>IF(ISBLANK('Job Info.'!D8),"",'Job Info.'!D8)</f>
        <v/>
      </c>
      <c r="M6" s="293"/>
      <c r="N6" s="48"/>
      <c r="R6" s="50" t="s">
        <v>163</v>
      </c>
      <c r="S6" s="50" t="s">
        <v>177</v>
      </c>
    </row>
    <row r="7" spans="1:33" ht="15" customHeight="1" x14ac:dyDescent="0.25">
      <c r="A7" s="51" t="s">
        <v>70</v>
      </c>
      <c r="B7" s="140"/>
      <c r="C7" s="52"/>
      <c r="D7" s="64"/>
      <c r="E7" s="232"/>
      <c r="F7" s="232"/>
      <c r="G7" s="48"/>
      <c r="H7" s="48"/>
      <c r="I7" s="48"/>
      <c r="J7" s="48"/>
      <c r="K7" s="53" t="s">
        <v>21</v>
      </c>
      <c r="L7" s="224" t="str">
        <f>IF(ISBLANK(E7),"",E7)</f>
        <v/>
      </c>
      <c r="M7" s="133" t="str">
        <f>IF(ISBLANK('Job Info.'!D9),"",'Job Info.'!D9)</f>
        <v/>
      </c>
      <c r="N7" s="52"/>
      <c r="R7" s="2" t="s">
        <v>164</v>
      </c>
      <c r="S7" s="2" t="s">
        <v>178</v>
      </c>
    </row>
    <row r="8" spans="1:33" ht="6" customHeight="1" x14ac:dyDescent="0.25">
      <c r="A8" s="52"/>
      <c r="B8" s="140"/>
      <c r="C8" s="52"/>
      <c r="D8" s="64"/>
      <c r="E8" s="52"/>
      <c r="F8" s="52"/>
      <c r="G8" s="52"/>
      <c r="H8" s="52"/>
      <c r="I8" s="52"/>
      <c r="J8" s="52"/>
      <c r="K8" s="52"/>
      <c r="L8" s="52"/>
      <c r="M8" s="52"/>
      <c r="N8" s="52"/>
      <c r="R8" s="2" t="s">
        <v>165</v>
      </c>
      <c r="S8" s="2" t="s">
        <v>179</v>
      </c>
    </row>
    <row r="9" spans="1:33" ht="15.9" customHeight="1" x14ac:dyDescent="0.25">
      <c r="A9" s="54" t="s">
        <v>1</v>
      </c>
      <c r="B9" s="271" t="str">
        <f>IF(ISBLANK('Job Info.'!D3),"",'Job Info.'!D3)</f>
        <v/>
      </c>
      <c r="C9" s="320"/>
      <c r="D9" s="320"/>
      <c r="E9" s="320"/>
      <c r="F9" s="320"/>
      <c r="G9" s="320"/>
      <c r="H9" s="320"/>
      <c r="I9" s="320"/>
      <c r="J9" s="321"/>
      <c r="K9" s="54" t="s">
        <v>2</v>
      </c>
      <c r="L9" s="129" t="str">
        <f>IF(ISBLANK('Job Info.'!D5),"",'Job Info.'!D5)</f>
        <v/>
      </c>
      <c r="M9" s="115"/>
      <c r="N9" s="29"/>
      <c r="R9" s="2" t="s">
        <v>166</v>
      </c>
      <c r="S9" s="2" t="s">
        <v>180</v>
      </c>
    </row>
    <row r="10" spans="1:33" ht="15.9" customHeight="1" x14ac:dyDescent="0.25">
      <c r="A10" s="54" t="s">
        <v>3</v>
      </c>
      <c r="B10" s="271" t="str">
        <f>IF(ISBLANK('Job Info.'!D4),"",'Job Info.'!D4)</f>
        <v/>
      </c>
      <c r="C10" s="320"/>
      <c r="D10" s="320"/>
      <c r="E10" s="320"/>
      <c r="F10" s="320"/>
      <c r="G10" s="320"/>
      <c r="H10" s="320"/>
      <c r="I10" s="320"/>
      <c r="J10" s="321"/>
      <c r="K10" s="54" t="s">
        <v>22</v>
      </c>
      <c r="L10" s="143" t="str">
        <f>IF(ISBLANK('Job Info.'!D6),"",'Job Info.'!D6)</f>
        <v/>
      </c>
      <c r="M10" s="54" t="s">
        <v>23</v>
      </c>
      <c r="N10" s="130" t="str">
        <f>IF(ISBLANK('Job Info.'!D7),"",'Job Info.'!D7)</f>
        <v/>
      </c>
    </row>
    <row r="11" spans="1:33" ht="6" customHeight="1" x14ac:dyDescent="0.25">
      <c r="A11" s="52"/>
      <c r="B11" s="140"/>
      <c r="C11" s="52"/>
      <c r="D11" s="64"/>
      <c r="E11" s="52"/>
      <c r="F11" s="52"/>
      <c r="G11" s="52"/>
      <c r="H11" s="52"/>
      <c r="I11" s="52"/>
      <c r="J11" s="52"/>
      <c r="K11" s="52"/>
      <c r="L11" s="52"/>
      <c r="M11" s="52"/>
      <c r="N11" s="52"/>
    </row>
    <row r="12" spans="1:33" s="57" customFormat="1" ht="15.9" customHeight="1" x14ac:dyDescent="0.25">
      <c r="A12" s="116" t="s">
        <v>68</v>
      </c>
      <c r="B12" s="268" t="s">
        <v>157</v>
      </c>
      <c r="C12" s="269"/>
      <c r="D12" s="270"/>
      <c r="E12" s="268" t="s">
        <v>69</v>
      </c>
      <c r="F12" s="269"/>
      <c r="G12" s="269"/>
      <c r="H12" s="269"/>
      <c r="I12" s="269"/>
      <c r="J12" s="269"/>
      <c r="K12" s="318"/>
      <c r="L12" s="318"/>
      <c r="M12" s="318"/>
      <c r="N12" s="319"/>
      <c r="R12" s="147">
        <v>0</v>
      </c>
      <c r="S12" s="147">
        <v>1</v>
      </c>
      <c r="T12" s="147">
        <v>2</v>
      </c>
      <c r="U12" s="147">
        <v>3</v>
      </c>
      <c r="V12" s="147">
        <v>4</v>
      </c>
      <c r="W12" s="147">
        <v>5</v>
      </c>
      <c r="X12" s="147">
        <v>6</v>
      </c>
      <c r="Y12" s="147">
        <v>7</v>
      </c>
      <c r="Z12" s="147">
        <v>0</v>
      </c>
      <c r="AA12" s="147">
        <v>1</v>
      </c>
      <c r="AB12" s="147">
        <v>2</v>
      </c>
      <c r="AC12" s="147">
        <v>3</v>
      </c>
      <c r="AD12" s="147">
        <v>4</v>
      </c>
      <c r="AE12" s="147">
        <v>5</v>
      </c>
      <c r="AF12" s="147">
        <v>6</v>
      </c>
    </row>
    <row r="13" spans="1:33" ht="15" customHeight="1" x14ac:dyDescent="0.25">
      <c r="A13" s="212"/>
      <c r="B13" s="213"/>
      <c r="C13" s="214"/>
      <c r="D13" s="214"/>
      <c r="E13" s="314"/>
      <c r="F13" s="315"/>
      <c r="G13" s="316"/>
      <c r="H13" s="316"/>
      <c r="I13" s="316"/>
      <c r="J13" s="316"/>
      <c r="K13" s="316"/>
      <c r="L13" s="316"/>
      <c r="M13" s="316"/>
      <c r="N13" s="317"/>
      <c r="P13" s="144" t="str">
        <f t="shared" ref="P13:P48" si="0">CONCATENATE(IF(ISBLANK(B13),"",VLOOKUP(B13,$R$1:$S$9,2,FALSE)),IF(ISBLANK(C13),"",CONCATENATE("/",VLOOKUP(C13,$R$1:$S$9,2,FALSE))),IF(ISBLANK(D13),"",CONCATENATE("/",VLOOKUP(D13,$R$1:$S$9,2,FALSE))))</f>
        <v/>
      </c>
      <c r="R13" s="146" t="str">
        <f t="shared" ref="R13:R48" ca="1" si="1">OFFSET($R$1,R$12+(COUNTIF($R$1:$R$1,B13)),0)</f>
        <v>WHT</v>
      </c>
      <c r="S13" s="146" t="str">
        <f t="shared" ref="S13:S48" ca="1" si="2">OFFSET($R$1,S$12+(COUNTIF($R$1:$R$2,B13)),0)</f>
        <v>BRN</v>
      </c>
      <c r="T13" s="146" t="str">
        <f t="shared" ref="T13:T48" ca="1" si="3">OFFSET($R$1,T$12+(COUNTIF($R$1:$R$3,B13)),0)</f>
        <v>ORG</v>
      </c>
      <c r="U13" s="146" t="str">
        <f t="shared" ref="U13:U48" ca="1" si="4">OFFSET($R$1,U$12+(COUNTIF($R$1:$R$4,B13)),0)</f>
        <v>BLU</v>
      </c>
      <c r="V13" s="146" t="str">
        <f t="shared" ref="V13:V48" ca="1" si="5">OFFSET($R$1,V$12+(COUNTIF($R$1:$R$5,B13)),0)</f>
        <v>GRN</v>
      </c>
      <c r="W13" s="146" t="str">
        <f t="shared" ref="W13:W48" ca="1" si="6">OFFSET($R$1,W$12+(COUNTIF($R$1:$R$6,B13)),0)</f>
        <v>YLW</v>
      </c>
      <c r="X13" s="146" t="str">
        <f t="shared" ref="X13:X48" ca="1" si="7">OFFSET($R$1,X$12+(COUNTIF($R$1:$R$7,B13)),0)</f>
        <v>PRP</v>
      </c>
      <c r="Y13" s="146" t="str">
        <f t="shared" ref="Y13:Y48" ca="1" si="8">OFFSET($R$1,Y$12+(COUNTIF($R$1:$R$8,B13)),0)</f>
        <v>RED</v>
      </c>
      <c r="Z13" s="146" t="str">
        <f ca="1">OFFSET($R13,0,R$12+(COUNTIF($R13:R13,$C13)))</f>
        <v>WHT</v>
      </c>
      <c r="AA13" s="146" t="str">
        <f ca="1">OFFSET($R13,0,S$12+(COUNTIF($R13:S13,$C13)))</f>
        <v>BRN</v>
      </c>
      <c r="AB13" s="146" t="str">
        <f ca="1">OFFSET($R13,0,T$12+(COUNTIF($R13:T13,$C13)))</f>
        <v>ORG</v>
      </c>
      <c r="AC13" s="146" t="str">
        <f ca="1">OFFSET($R13,0,U$12+(COUNTIF($R13:U13,$C13)))</f>
        <v>BLU</v>
      </c>
      <c r="AD13" s="146" t="str">
        <f ca="1">OFFSET($R13,0,V$12+(COUNTIF($R13:V13,$C13)))</f>
        <v>GRN</v>
      </c>
      <c r="AE13" s="146" t="str">
        <f ca="1">OFFSET($R13,0,W$12+(COUNTIF($R13:W13,$C13)))</f>
        <v>YLW</v>
      </c>
      <c r="AF13" s="146" t="str">
        <f ca="1">OFFSET($R13,0,X$12+(COUNTIF($R13:X13,$C13)))</f>
        <v>PRP</v>
      </c>
    </row>
    <row r="14" spans="1:33" ht="15" customHeight="1" x14ac:dyDescent="0.25">
      <c r="A14" s="212"/>
      <c r="B14" s="213"/>
      <c r="C14" s="214"/>
      <c r="D14" s="214"/>
      <c r="E14" s="314"/>
      <c r="F14" s="315"/>
      <c r="G14" s="316"/>
      <c r="H14" s="316"/>
      <c r="I14" s="316"/>
      <c r="J14" s="316"/>
      <c r="K14" s="316"/>
      <c r="L14" s="316"/>
      <c r="M14" s="316"/>
      <c r="N14" s="317"/>
      <c r="P14" s="144" t="str">
        <f t="shared" si="0"/>
        <v/>
      </c>
      <c r="R14" s="146" t="str">
        <f t="shared" ca="1" si="1"/>
        <v>WHT</v>
      </c>
      <c r="S14" s="146" t="str">
        <f t="shared" ca="1" si="2"/>
        <v>BRN</v>
      </c>
      <c r="T14" s="146" t="str">
        <f t="shared" ca="1" si="3"/>
        <v>ORG</v>
      </c>
      <c r="U14" s="146" t="str">
        <f t="shared" ca="1" si="4"/>
        <v>BLU</v>
      </c>
      <c r="V14" s="146" t="str">
        <f t="shared" ca="1" si="5"/>
        <v>GRN</v>
      </c>
      <c r="W14" s="146" t="str">
        <f t="shared" ca="1" si="6"/>
        <v>YLW</v>
      </c>
      <c r="X14" s="146" t="str">
        <f t="shared" ca="1" si="7"/>
        <v>PRP</v>
      </c>
      <c r="Y14" s="146" t="str">
        <f t="shared" ca="1" si="8"/>
        <v>RED</v>
      </c>
      <c r="Z14" s="146" t="str">
        <f ca="1">OFFSET($R14,0,R$12+(COUNTIF($R14:R14,$C14)))</f>
        <v>WHT</v>
      </c>
      <c r="AA14" s="146" t="str">
        <f ca="1">OFFSET($R14,0,S$12+(COUNTIF($R14:S14,$C14)))</f>
        <v>BRN</v>
      </c>
      <c r="AB14" s="146" t="str">
        <f ca="1">OFFSET($R14,0,T$12+(COUNTIF($R14:T14,$C14)))</f>
        <v>ORG</v>
      </c>
      <c r="AC14" s="146" t="str">
        <f ca="1">OFFSET($R14,0,U$12+(COUNTIF($R14:U14,$C14)))</f>
        <v>BLU</v>
      </c>
      <c r="AD14" s="146" t="str">
        <f ca="1">OFFSET($R14,0,V$12+(COUNTIF($R14:V14,$C14)))</f>
        <v>GRN</v>
      </c>
      <c r="AE14" s="146" t="str">
        <f ca="1">OFFSET($R14,0,W$12+(COUNTIF($R14:W14,$C14)))</f>
        <v>YLW</v>
      </c>
      <c r="AF14" s="146" t="str">
        <f ca="1">OFFSET($R14,0,X$12+(COUNTIF($R14:X14,$C14)))</f>
        <v>PRP</v>
      </c>
    </row>
    <row r="15" spans="1:33" ht="15" customHeight="1" x14ac:dyDescent="0.25">
      <c r="A15" s="212"/>
      <c r="B15" s="213"/>
      <c r="C15" s="214"/>
      <c r="D15" s="214"/>
      <c r="E15" s="314"/>
      <c r="F15" s="315"/>
      <c r="G15" s="316"/>
      <c r="H15" s="316"/>
      <c r="I15" s="316"/>
      <c r="J15" s="316"/>
      <c r="K15" s="316"/>
      <c r="L15" s="316"/>
      <c r="M15" s="316"/>
      <c r="N15" s="317"/>
      <c r="P15" s="144" t="str">
        <f t="shared" si="0"/>
        <v/>
      </c>
      <c r="R15" s="146" t="str">
        <f t="shared" ca="1" si="1"/>
        <v>WHT</v>
      </c>
      <c r="S15" s="146" t="str">
        <f t="shared" ca="1" si="2"/>
        <v>BRN</v>
      </c>
      <c r="T15" s="146" t="str">
        <f t="shared" ca="1" si="3"/>
        <v>ORG</v>
      </c>
      <c r="U15" s="146" t="str">
        <f t="shared" ca="1" si="4"/>
        <v>BLU</v>
      </c>
      <c r="V15" s="146" t="str">
        <f t="shared" ca="1" si="5"/>
        <v>GRN</v>
      </c>
      <c r="W15" s="146" t="str">
        <f t="shared" ca="1" si="6"/>
        <v>YLW</v>
      </c>
      <c r="X15" s="146" t="str">
        <f t="shared" ca="1" si="7"/>
        <v>PRP</v>
      </c>
      <c r="Y15" s="146" t="str">
        <f t="shared" ca="1" si="8"/>
        <v>RED</v>
      </c>
      <c r="Z15" s="146" t="str">
        <f ca="1">OFFSET($R15,0,R$12+(COUNTIF($R15:R15,$C15)))</f>
        <v>WHT</v>
      </c>
      <c r="AA15" s="146" t="str">
        <f ca="1">OFFSET($R15,0,S$12+(COUNTIF($R15:S15,$C15)))</f>
        <v>BRN</v>
      </c>
      <c r="AB15" s="146" t="str">
        <f ca="1">OFFSET($R15,0,T$12+(COUNTIF($R15:T15,$C15)))</f>
        <v>ORG</v>
      </c>
      <c r="AC15" s="146" t="str">
        <f ca="1">OFFSET($R15,0,U$12+(COUNTIF($R15:U15,$C15)))</f>
        <v>BLU</v>
      </c>
      <c r="AD15" s="146" t="str">
        <f ca="1">OFFSET($R15,0,V$12+(COUNTIF($R15:V15,$C15)))</f>
        <v>GRN</v>
      </c>
      <c r="AE15" s="146" t="str">
        <f ca="1">OFFSET($R15,0,W$12+(COUNTIF($R15:W15,$C15)))</f>
        <v>YLW</v>
      </c>
      <c r="AF15" s="146" t="str">
        <f ca="1">OFFSET($R15,0,X$12+(COUNTIF($R15:X15,$C15)))</f>
        <v>PRP</v>
      </c>
    </row>
    <row r="16" spans="1:33" ht="15" customHeight="1" x14ac:dyDescent="0.25">
      <c r="A16" s="212"/>
      <c r="B16" s="213"/>
      <c r="C16" s="214"/>
      <c r="D16" s="214"/>
      <c r="E16" s="314"/>
      <c r="F16" s="315"/>
      <c r="G16" s="316"/>
      <c r="H16" s="316"/>
      <c r="I16" s="316"/>
      <c r="J16" s="316"/>
      <c r="K16" s="316"/>
      <c r="L16" s="316"/>
      <c r="M16" s="316"/>
      <c r="N16" s="317"/>
      <c r="P16" s="144" t="str">
        <f t="shared" si="0"/>
        <v/>
      </c>
      <c r="R16" s="146" t="str">
        <f t="shared" ca="1" si="1"/>
        <v>WHT</v>
      </c>
      <c r="S16" s="146" t="str">
        <f t="shared" ca="1" si="2"/>
        <v>BRN</v>
      </c>
      <c r="T16" s="146" t="str">
        <f t="shared" ca="1" si="3"/>
        <v>ORG</v>
      </c>
      <c r="U16" s="146" t="str">
        <f t="shared" ca="1" si="4"/>
        <v>BLU</v>
      </c>
      <c r="V16" s="146" t="str">
        <f t="shared" ca="1" si="5"/>
        <v>GRN</v>
      </c>
      <c r="W16" s="146" t="str">
        <f t="shared" ca="1" si="6"/>
        <v>YLW</v>
      </c>
      <c r="X16" s="146" t="str">
        <f t="shared" ca="1" si="7"/>
        <v>PRP</v>
      </c>
      <c r="Y16" s="146" t="str">
        <f t="shared" ca="1" si="8"/>
        <v>RED</v>
      </c>
      <c r="Z16" s="146" t="str">
        <f ca="1">OFFSET($R16,0,R$12+(COUNTIF($R16:R16,$C16)))</f>
        <v>WHT</v>
      </c>
      <c r="AA16" s="146" t="str">
        <f ca="1">OFFSET($R16,0,S$12+(COUNTIF($R16:S16,$C16)))</f>
        <v>BRN</v>
      </c>
      <c r="AB16" s="146" t="str">
        <f ca="1">OFFSET($R16,0,T$12+(COUNTIF($R16:T16,$C16)))</f>
        <v>ORG</v>
      </c>
      <c r="AC16" s="146" t="str">
        <f ca="1">OFFSET($R16,0,U$12+(COUNTIF($R16:U16,$C16)))</f>
        <v>BLU</v>
      </c>
      <c r="AD16" s="146" t="str">
        <f ca="1">OFFSET($R16,0,V$12+(COUNTIF($R16:V16,$C16)))</f>
        <v>GRN</v>
      </c>
      <c r="AE16" s="146" t="str">
        <f ca="1">OFFSET($R16,0,W$12+(COUNTIF($R16:W16,$C16)))</f>
        <v>YLW</v>
      </c>
      <c r="AF16" s="146" t="str">
        <f ca="1">OFFSET($R16,0,X$12+(COUNTIF($R16:X16,$C16)))</f>
        <v>PRP</v>
      </c>
    </row>
    <row r="17" spans="1:32" ht="15" customHeight="1" x14ac:dyDescent="0.25">
      <c r="A17" s="212"/>
      <c r="B17" s="213"/>
      <c r="C17" s="214"/>
      <c r="D17" s="214"/>
      <c r="E17" s="314"/>
      <c r="F17" s="315"/>
      <c r="G17" s="316"/>
      <c r="H17" s="316"/>
      <c r="I17" s="316"/>
      <c r="J17" s="316"/>
      <c r="K17" s="316"/>
      <c r="L17" s="316"/>
      <c r="M17" s="316"/>
      <c r="N17" s="317"/>
      <c r="P17" s="144" t="str">
        <f t="shared" si="0"/>
        <v/>
      </c>
      <c r="R17" s="146" t="str">
        <f t="shared" ca="1" si="1"/>
        <v>WHT</v>
      </c>
      <c r="S17" s="146" t="str">
        <f t="shared" ca="1" si="2"/>
        <v>BRN</v>
      </c>
      <c r="T17" s="146" t="str">
        <f t="shared" ca="1" si="3"/>
        <v>ORG</v>
      </c>
      <c r="U17" s="146" t="str">
        <f t="shared" ca="1" si="4"/>
        <v>BLU</v>
      </c>
      <c r="V17" s="146" t="str">
        <f t="shared" ca="1" si="5"/>
        <v>GRN</v>
      </c>
      <c r="W17" s="146" t="str">
        <f t="shared" ca="1" si="6"/>
        <v>YLW</v>
      </c>
      <c r="X17" s="146" t="str">
        <f t="shared" ca="1" si="7"/>
        <v>PRP</v>
      </c>
      <c r="Y17" s="146" t="str">
        <f t="shared" ca="1" si="8"/>
        <v>RED</v>
      </c>
      <c r="Z17" s="146" t="str">
        <f ca="1">OFFSET($R17,0,R$12+(COUNTIF($R17:R17,$C17)))</f>
        <v>WHT</v>
      </c>
      <c r="AA17" s="146" t="str">
        <f ca="1">OFFSET($R17,0,S$12+(COUNTIF($R17:S17,$C17)))</f>
        <v>BRN</v>
      </c>
      <c r="AB17" s="146" t="str">
        <f ca="1">OFFSET($R17,0,T$12+(COUNTIF($R17:T17,$C17)))</f>
        <v>ORG</v>
      </c>
      <c r="AC17" s="146" t="str">
        <f ca="1">OFFSET($R17,0,U$12+(COUNTIF($R17:U17,$C17)))</f>
        <v>BLU</v>
      </c>
      <c r="AD17" s="146" t="str">
        <f ca="1">OFFSET($R17,0,V$12+(COUNTIF($R17:V17,$C17)))</f>
        <v>GRN</v>
      </c>
      <c r="AE17" s="146" t="str">
        <f ca="1">OFFSET($R17,0,W$12+(COUNTIF($R17:W17,$C17)))</f>
        <v>YLW</v>
      </c>
      <c r="AF17" s="146" t="str">
        <f ca="1">OFFSET($R17,0,X$12+(COUNTIF($R17:X17,$C17)))</f>
        <v>PRP</v>
      </c>
    </row>
    <row r="18" spans="1:32" ht="15" customHeight="1" x14ac:dyDescent="0.25">
      <c r="A18" s="212"/>
      <c r="B18" s="213"/>
      <c r="C18" s="214"/>
      <c r="D18" s="214"/>
      <c r="E18" s="314"/>
      <c r="F18" s="315"/>
      <c r="G18" s="316"/>
      <c r="H18" s="316"/>
      <c r="I18" s="316"/>
      <c r="J18" s="316"/>
      <c r="K18" s="316"/>
      <c r="L18" s="316"/>
      <c r="M18" s="316"/>
      <c r="N18" s="317"/>
      <c r="P18" s="144" t="str">
        <f t="shared" si="0"/>
        <v/>
      </c>
      <c r="R18" s="146" t="str">
        <f t="shared" ca="1" si="1"/>
        <v>WHT</v>
      </c>
      <c r="S18" s="146" t="str">
        <f t="shared" ca="1" si="2"/>
        <v>BRN</v>
      </c>
      <c r="T18" s="146" t="str">
        <f t="shared" ca="1" si="3"/>
        <v>ORG</v>
      </c>
      <c r="U18" s="146" t="str">
        <f t="shared" ca="1" si="4"/>
        <v>BLU</v>
      </c>
      <c r="V18" s="146" t="str">
        <f t="shared" ca="1" si="5"/>
        <v>GRN</v>
      </c>
      <c r="W18" s="146" t="str">
        <f t="shared" ca="1" si="6"/>
        <v>YLW</v>
      </c>
      <c r="X18" s="146" t="str">
        <f t="shared" ca="1" si="7"/>
        <v>PRP</v>
      </c>
      <c r="Y18" s="146" t="str">
        <f t="shared" ca="1" si="8"/>
        <v>RED</v>
      </c>
      <c r="Z18" s="146" t="str">
        <f ca="1">OFFSET($R18,0,R$12+(COUNTIF($R18:R18,$C18)))</f>
        <v>WHT</v>
      </c>
      <c r="AA18" s="146" t="str">
        <f ca="1">OFFSET($R18,0,S$12+(COUNTIF($R18:S18,$C18)))</f>
        <v>BRN</v>
      </c>
      <c r="AB18" s="146" t="str">
        <f ca="1">OFFSET($R18,0,T$12+(COUNTIF($R18:T18,$C18)))</f>
        <v>ORG</v>
      </c>
      <c r="AC18" s="146" t="str">
        <f ca="1">OFFSET($R18,0,U$12+(COUNTIF($R18:U18,$C18)))</f>
        <v>BLU</v>
      </c>
      <c r="AD18" s="146" t="str">
        <f ca="1">OFFSET($R18,0,V$12+(COUNTIF($R18:V18,$C18)))</f>
        <v>GRN</v>
      </c>
      <c r="AE18" s="146" t="str">
        <f ca="1">OFFSET($R18,0,W$12+(COUNTIF($R18:W18,$C18)))</f>
        <v>YLW</v>
      </c>
      <c r="AF18" s="146" t="str">
        <f ca="1">OFFSET($R18,0,X$12+(COUNTIF($R18:X18,$C18)))</f>
        <v>PRP</v>
      </c>
    </row>
    <row r="19" spans="1:32" ht="15" customHeight="1" x14ac:dyDescent="0.25">
      <c r="A19" s="212"/>
      <c r="B19" s="213"/>
      <c r="C19" s="214"/>
      <c r="D19" s="214"/>
      <c r="E19" s="314"/>
      <c r="F19" s="315"/>
      <c r="G19" s="316"/>
      <c r="H19" s="316"/>
      <c r="I19" s="316"/>
      <c r="J19" s="316"/>
      <c r="K19" s="316"/>
      <c r="L19" s="316"/>
      <c r="M19" s="316"/>
      <c r="N19" s="317"/>
      <c r="P19" s="144" t="str">
        <f t="shared" si="0"/>
        <v/>
      </c>
      <c r="R19" s="146" t="str">
        <f t="shared" ca="1" si="1"/>
        <v>WHT</v>
      </c>
      <c r="S19" s="146" t="str">
        <f t="shared" ca="1" si="2"/>
        <v>BRN</v>
      </c>
      <c r="T19" s="146" t="str">
        <f t="shared" ca="1" si="3"/>
        <v>ORG</v>
      </c>
      <c r="U19" s="146" t="str">
        <f t="shared" ca="1" si="4"/>
        <v>BLU</v>
      </c>
      <c r="V19" s="146" t="str">
        <f t="shared" ca="1" si="5"/>
        <v>GRN</v>
      </c>
      <c r="W19" s="146" t="str">
        <f t="shared" ca="1" si="6"/>
        <v>YLW</v>
      </c>
      <c r="X19" s="146" t="str">
        <f t="shared" ca="1" si="7"/>
        <v>PRP</v>
      </c>
      <c r="Y19" s="146" t="str">
        <f t="shared" ca="1" si="8"/>
        <v>RED</v>
      </c>
      <c r="Z19" s="146" t="str">
        <f ca="1">OFFSET($R19,0,R$12+(COUNTIF($R19:R19,$C19)))</f>
        <v>WHT</v>
      </c>
      <c r="AA19" s="146" t="str">
        <f ca="1">OFFSET($R19,0,S$12+(COUNTIF($R19:S19,$C19)))</f>
        <v>BRN</v>
      </c>
      <c r="AB19" s="146" t="str">
        <f ca="1">OFFSET($R19,0,T$12+(COUNTIF($R19:T19,$C19)))</f>
        <v>ORG</v>
      </c>
      <c r="AC19" s="146" t="str">
        <f ca="1">OFFSET($R19,0,U$12+(COUNTIF($R19:U19,$C19)))</f>
        <v>BLU</v>
      </c>
      <c r="AD19" s="146" t="str">
        <f ca="1">OFFSET($R19,0,V$12+(COUNTIF($R19:V19,$C19)))</f>
        <v>GRN</v>
      </c>
      <c r="AE19" s="146" t="str">
        <f ca="1">OFFSET($R19,0,W$12+(COUNTIF($R19:W19,$C19)))</f>
        <v>YLW</v>
      </c>
      <c r="AF19" s="146" t="str">
        <f ca="1">OFFSET($R19,0,X$12+(COUNTIF($R19:X19,$C19)))</f>
        <v>PRP</v>
      </c>
    </row>
    <row r="20" spans="1:32" ht="15" customHeight="1" x14ac:dyDescent="0.25">
      <c r="A20" s="212"/>
      <c r="B20" s="213"/>
      <c r="C20" s="214"/>
      <c r="D20" s="214"/>
      <c r="E20" s="314"/>
      <c r="F20" s="315"/>
      <c r="G20" s="316"/>
      <c r="H20" s="316"/>
      <c r="I20" s="316"/>
      <c r="J20" s="316"/>
      <c r="K20" s="316"/>
      <c r="L20" s="316"/>
      <c r="M20" s="316"/>
      <c r="N20" s="317"/>
      <c r="P20" s="144" t="str">
        <f t="shared" si="0"/>
        <v/>
      </c>
      <c r="R20" s="146" t="str">
        <f t="shared" ca="1" si="1"/>
        <v>WHT</v>
      </c>
      <c r="S20" s="146" t="str">
        <f t="shared" ca="1" si="2"/>
        <v>BRN</v>
      </c>
      <c r="T20" s="146" t="str">
        <f t="shared" ca="1" si="3"/>
        <v>ORG</v>
      </c>
      <c r="U20" s="146" t="str">
        <f t="shared" ca="1" si="4"/>
        <v>BLU</v>
      </c>
      <c r="V20" s="146" t="str">
        <f t="shared" ca="1" si="5"/>
        <v>GRN</v>
      </c>
      <c r="W20" s="146" t="str">
        <f t="shared" ca="1" si="6"/>
        <v>YLW</v>
      </c>
      <c r="X20" s="146" t="str">
        <f t="shared" ca="1" si="7"/>
        <v>PRP</v>
      </c>
      <c r="Y20" s="146" t="str">
        <f t="shared" ca="1" si="8"/>
        <v>RED</v>
      </c>
      <c r="Z20" s="146" t="str">
        <f ca="1">OFFSET($R20,0,R$12+(COUNTIF($R20:R20,$C20)))</f>
        <v>WHT</v>
      </c>
      <c r="AA20" s="146" t="str">
        <f ca="1">OFFSET($R20,0,S$12+(COUNTIF($R20:S20,$C20)))</f>
        <v>BRN</v>
      </c>
      <c r="AB20" s="146" t="str">
        <f ca="1">OFFSET($R20,0,T$12+(COUNTIF($R20:T20,$C20)))</f>
        <v>ORG</v>
      </c>
      <c r="AC20" s="146" t="str">
        <f ca="1">OFFSET($R20,0,U$12+(COUNTIF($R20:U20,$C20)))</f>
        <v>BLU</v>
      </c>
      <c r="AD20" s="146" t="str">
        <f ca="1">OFFSET($R20,0,V$12+(COUNTIF($R20:V20,$C20)))</f>
        <v>GRN</v>
      </c>
      <c r="AE20" s="146" t="str">
        <f ca="1">OFFSET($R20,0,W$12+(COUNTIF($R20:W20,$C20)))</f>
        <v>YLW</v>
      </c>
      <c r="AF20" s="146" t="str">
        <f ca="1">OFFSET($R20,0,X$12+(COUNTIF($R20:X20,$C20)))</f>
        <v>PRP</v>
      </c>
    </row>
    <row r="21" spans="1:32" ht="15" customHeight="1" x14ac:dyDescent="0.25">
      <c r="A21" s="212"/>
      <c r="B21" s="213"/>
      <c r="C21" s="214"/>
      <c r="D21" s="214"/>
      <c r="E21" s="314"/>
      <c r="F21" s="315"/>
      <c r="G21" s="316"/>
      <c r="H21" s="316"/>
      <c r="I21" s="316"/>
      <c r="J21" s="316"/>
      <c r="K21" s="316"/>
      <c r="L21" s="316"/>
      <c r="M21" s="316"/>
      <c r="N21" s="317"/>
      <c r="P21" s="144" t="str">
        <f t="shared" si="0"/>
        <v/>
      </c>
      <c r="R21" s="146" t="str">
        <f t="shared" ca="1" si="1"/>
        <v>WHT</v>
      </c>
      <c r="S21" s="146" t="str">
        <f t="shared" ca="1" si="2"/>
        <v>BRN</v>
      </c>
      <c r="T21" s="146" t="str">
        <f t="shared" ca="1" si="3"/>
        <v>ORG</v>
      </c>
      <c r="U21" s="146" t="str">
        <f t="shared" ca="1" si="4"/>
        <v>BLU</v>
      </c>
      <c r="V21" s="146" t="str">
        <f t="shared" ca="1" si="5"/>
        <v>GRN</v>
      </c>
      <c r="W21" s="146" t="str">
        <f t="shared" ca="1" si="6"/>
        <v>YLW</v>
      </c>
      <c r="X21" s="146" t="str">
        <f t="shared" ca="1" si="7"/>
        <v>PRP</v>
      </c>
      <c r="Y21" s="146" t="str">
        <f t="shared" ca="1" si="8"/>
        <v>RED</v>
      </c>
      <c r="Z21" s="146" t="str">
        <f ca="1">OFFSET($R21,0,R$12+(COUNTIF($R21:R21,$C21)))</f>
        <v>WHT</v>
      </c>
      <c r="AA21" s="146" t="str">
        <f ca="1">OFFSET($R21,0,S$12+(COUNTIF($R21:S21,$C21)))</f>
        <v>BRN</v>
      </c>
      <c r="AB21" s="146" t="str">
        <f ca="1">OFFSET($R21,0,T$12+(COUNTIF($R21:T21,$C21)))</f>
        <v>ORG</v>
      </c>
      <c r="AC21" s="146" t="str">
        <f ca="1">OFFSET($R21,0,U$12+(COUNTIF($R21:U21,$C21)))</f>
        <v>BLU</v>
      </c>
      <c r="AD21" s="146" t="str">
        <f ca="1">OFFSET($R21,0,V$12+(COUNTIF($R21:V21,$C21)))</f>
        <v>GRN</v>
      </c>
      <c r="AE21" s="146" t="str">
        <f ca="1">OFFSET($R21,0,W$12+(COUNTIF($R21:W21,$C21)))</f>
        <v>YLW</v>
      </c>
      <c r="AF21" s="146" t="str">
        <f ca="1">OFFSET($R21,0,X$12+(COUNTIF($R21:X21,$C21)))</f>
        <v>PRP</v>
      </c>
    </row>
    <row r="22" spans="1:32" ht="15" customHeight="1" x14ac:dyDescent="0.25">
      <c r="A22" s="212"/>
      <c r="B22" s="213"/>
      <c r="C22" s="214"/>
      <c r="D22" s="214"/>
      <c r="E22" s="314"/>
      <c r="F22" s="315"/>
      <c r="G22" s="316"/>
      <c r="H22" s="316"/>
      <c r="I22" s="316"/>
      <c r="J22" s="316"/>
      <c r="K22" s="316"/>
      <c r="L22" s="316"/>
      <c r="M22" s="316"/>
      <c r="N22" s="317"/>
      <c r="P22" s="144" t="str">
        <f t="shared" si="0"/>
        <v/>
      </c>
      <c r="R22" s="146" t="str">
        <f t="shared" ca="1" si="1"/>
        <v>WHT</v>
      </c>
      <c r="S22" s="146" t="str">
        <f t="shared" ca="1" si="2"/>
        <v>BRN</v>
      </c>
      <c r="T22" s="146" t="str">
        <f t="shared" ca="1" si="3"/>
        <v>ORG</v>
      </c>
      <c r="U22" s="146" t="str">
        <f t="shared" ca="1" si="4"/>
        <v>BLU</v>
      </c>
      <c r="V22" s="146" t="str">
        <f t="shared" ca="1" si="5"/>
        <v>GRN</v>
      </c>
      <c r="W22" s="146" t="str">
        <f t="shared" ca="1" si="6"/>
        <v>YLW</v>
      </c>
      <c r="X22" s="146" t="str">
        <f t="shared" ca="1" si="7"/>
        <v>PRP</v>
      </c>
      <c r="Y22" s="146" t="str">
        <f t="shared" ca="1" si="8"/>
        <v>RED</v>
      </c>
      <c r="Z22" s="146" t="str">
        <f ca="1">OFFSET($R22,0,R$12+(COUNTIF($R22:R22,$C22)))</f>
        <v>WHT</v>
      </c>
      <c r="AA22" s="146" t="str">
        <f ca="1">OFFSET($R22,0,S$12+(COUNTIF($R22:S22,$C22)))</f>
        <v>BRN</v>
      </c>
      <c r="AB22" s="146" t="str">
        <f ca="1">OFFSET($R22,0,T$12+(COUNTIF($R22:T22,$C22)))</f>
        <v>ORG</v>
      </c>
      <c r="AC22" s="146" t="str">
        <f ca="1">OFFSET($R22,0,U$12+(COUNTIF($R22:U22,$C22)))</f>
        <v>BLU</v>
      </c>
      <c r="AD22" s="146" t="str">
        <f ca="1">OFFSET($R22,0,V$12+(COUNTIF($R22:V22,$C22)))</f>
        <v>GRN</v>
      </c>
      <c r="AE22" s="146" t="str">
        <f ca="1">OFFSET($R22,0,W$12+(COUNTIF($R22:W22,$C22)))</f>
        <v>YLW</v>
      </c>
      <c r="AF22" s="146" t="str">
        <f ca="1">OFFSET($R22,0,X$12+(COUNTIF($R22:X22,$C22)))</f>
        <v>PRP</v>
      </c>
    </row>
    <row r="23" spans="1:32" ht="15" customHeight="1" x14ac:dyDescent="0.25">
      <c r="A23" s="212"/>
      <c r="B23" s="213"/>
      <c r="C23" s="214"/>
      <c r="D23" s="214"/>
      <c r="E23" s="314"/>
      <c r="F23" s="315"/>
      <c r="G23" s="316"/>
      <c r="H23" s="316"/>
      <c r="I23" s="316"/>
      <c r="J23" s="316"/>
      <c r="K23" s="316"/>
      <c r="L23" s="316"/>
      <c r="M23" s="316"/>
      <c r="N23" s="317"/>
      <c r="P23" s="144" t="str">
        <f t="shared" si="0"/>
        <v/>
      </c>
      <c r="R23" s="146" t="str">
        <f t="shared" ca="1" si="1"/>
        <v>WHT</v>
      </c>
      <c r="S23" s="146" t="str">
        <f t="shared" ca="1" si="2"/>
        <v>BRN</v>
      </c>
      <c r="T23" s="146" t="str">
        <f t="shared" ca="1" si="3"/>
        <v>ORG</v>
      </c>
      <c r="U23" s="146" t="str">
        <f t="shared" ca="1" si="4"/>
        <v>BLU</v>
      </c>
      <c r="V23" s="146" t="str">
        <f t="shared" ca="1" si="5"/>
        <v>GRN</v>
      </c>
      <c r="W23" s="146" t="str">
        <f t="shared" ca="1" si="6"/>
        <v>YLW</v>
      </c>
      <c r="X23" s="146" t="str">
        <f t="shared" ca="1" si="7"/>
        <v>PRP</v>
      </c>
      <c r="Y23" s="146" t="str">
        <f t="shared" ca="1" si="8"/>
        <v>RED</v>
      </c>
      <c r="Z23" s="146" t="str">
        <f ca="1">OFFSET($R23,0,R$12+(COUNTIF($R23:R23,$C23)))</f>
        <v>WHT</v>
      </c>
      <c r="AA23" s="146" t="str">
        <f ca="1">OFFSET($R23,0,S$12+(COUNTIF($R23:S23,$C23)))</f>
        <v>BRN</v>
      </c>
      <c r="AB23" s="146" t="str">
        <f ca="1">OFFSET($R23,0,T$12+(COUNTIF($R23:T23,$C23)))</f>
        <v>ORG</v>
      </c>
      <c r="AC23" s="146" t="str">
        <f ca="1">OFFSET($R23,0,U$12+(COUNTIF($R23:U23,$C23)))</f>
        <v>BLU</v>
      </c>
      <c r="AD23" s="146" t="str">
        <f ca="1">OFFSET($R23,0,V$12+(COUNTIF($R23:V23,$C23)))</f>
        <v>GRN</v>
      </c>
      <c r="AE23" s="146" t="str">
        <f ca="1">OFFSET($R23,0,W$12+(COUNTIF($R23:W23,$C23)))</f>
        <v>YLW</v>
      </c>
      <c r="AF23" s="146" t="str">
        <f ca="1">OFFSET($R23,0,X$12+(COUNTIF($R23:X23,$C23)))</f>
        <v>PRP</v>
      </c>
    </row>
    <row r="24" spans="1:32" ht="15" customHeight="1" x14ac:dyDescent="0.25">
      <c r="A24" s="212"/>
      <c r="B24" s="213"/>
      <c r="C24" s="214"/>
      <c r="D24" s="214"/>
      <c r="E24" s="314"/>
      <c r="F24" s="315"/>
      <c r="G24" s="316"/>
      <c r="H24" s="316"/>
      <c r="I24" s="316"/>
      <c r="J24" s="316"/>
      <c r="K24" s="316"/>
      <c r="L24" s="316"/>
      <c r="M24" s="316"/>
      <c r="N24" s="317"/>
      <c r="P24" s="144" t="str">
        <f t="shared" si="0"/>
        <v/>
      </c>
      <c r="R24" s="146" t="str">
        <f t="shared" ca="1" si="1"/>
        <v>WHT</v>
      </c>
      <c r="S24" s="146" t="str">
        <f t="shared" ca="1" si="2"/>
        <v>BRN</v>
      </c>
      <c r="T24" s="146" t="str">
        <f t="shared" ca="1" si="3"/>
        <v>ORG</v>
      </c>
      <c r="U24" s="146" t="str">
        <f t="shared" ca="1" si="4"/>
        <v>BLU</v>
      </c>
      <c r="V24" s="146" t="str">
        <f t="shared" ca="1" si="5"/>
        <v>GRN</v>
      </c>
      <c r="W24" s="146" t="str">
        <f t="shared" ca="1" si="6"/>
        <v>YLW</v>
      </c>
      <c r="X24" s="146" t="str">
        <f t="shared" ca="1" si="7"/>
        <v>PRP</v>
      </c>
      <c r="Y24" s="146" t="str">
        <f t="shared" ca="1" si="8"/>
        <v>RED</v>
      </c>
      <c r="Z24" s="146" t="str">
        <f ca="1">OFFSET($R24,0,R$12+(COUNTIF($R24:R24,$C24)))</f>
        <v>WHT</v>
      </c>
      <c r="AA24" s="146" t="str">
        <f ca="1">OFFSET($R24,0,S$12+(COUNTIF($R24:S24,$C24)))</f>
        <v>BRN</v>
      </c>
      <c r="AB24" s="146" t="str">
        <f ca="1">OFFSET($R24,0,T$12+(COUNTIF($R24:T24,$C24)))</f>
        <v>ORG</v>
      </c>
      <c r="AC24" s="146" t="str">
        <f ca="1">OFFSET($R24,0,U$12+(COUNTIF($R24:U24,$C24)))</f>
        <v>BLU</v>
      </c>
      <c r="AD24" s="146" t="str">
        <f ca="1">OFFSET($R24,0,V$12+(COUNTIF($R24:V24,$C24)))</f>
        <v>GRN</v>
      </c>
      <c r="AE24" s="146" t="str">
        <f ca="1">OFFSET($R24,0,W$12+(COUNTIF($R24:W24,$C24)))</f>
        <v>YLW</v>
      </c>
      <c r="AF24" s="146" t="str">
        <f ca="1">OFFSET($R24,0,X$12+(COUNTIF($R24:X24,$C24)))</f>
        <v>PRP</v>
      </c>
    </row>
    <row r="25" spans="1:32" ht="15" customHeight="1" x14ac:dyDescent="0.25">
      <c r="A25" s="212"/>
      <c r="B25" s="213"/>
      <c r="C25" s="214"/>
      <c r="D25" s="214"/>
      <c r="E25" s="314"/>
      <c r="F25" s="315"/>
      <c r="G25" s="316"/>
      <c r="H25" s="316"/>
      <c r="I25" s="316"/>
      <c r="J25" s="316"/>
      <c r="K25" s="316"/>
      <c r="L25" s="316"/>
      <c r="M25" s="316"/>
      <c r="N25" s="317"/>
      <c r="P25" s="144" t="str">
        <f t="shared" si="0"/>
        <v/>
      </c>
      <c r="R25" s="146" t="str">
        <f t="shared" ca="1" si="1"/>
        <v>WHT</v>
      </c>
      <c r="S25" s="146" t="str">
        <f t="shared" ca="1" si="2"/>
        <v>BRN</v>
      </c>
      <c r="T25" s="146" t="str">
        <f t="shared" ca="1" si="3"/>
        <v>ORG</v>
      </c>
      <c r="U25" s="146" t="str">
        <f t="shared" ca="1" si="4"/>
        <v>BLU</v>
      </c>
      <c r="V25" s="146" t="str">
        <f t="shared" ca="1" si="5"/>
        <v>GRN</v>
      </c>
      <c r="W25" s="146" t="str">
        <f t="shared" ca="1" si="6"/>
        <v>YLW</v>
      </c>
      <c r="X25" s="146" t="str">
        <f t="shared" ca="1" si="7"/>
        <v>PRP</v>
      </c>
      <c r="Y25" s="146" t="str">
        <f t="shared" ca="1" si="8"/>
        <v>RED</v>
      </c>
      <c r="Z25" s="146" t="str">
        <f ca="1">OFFSET($R25,0,R$12+(COUNTIF($R25:R25,$C25)))</f>
        <v>WHT</v>
      </c>
      <c r="AA25" s="146" t="str">
        <f ca="1">OFFSET($R25,0,S$12+(COUNTIF($R25:S25,$C25)))</f>
        <v>BRN</v>
      </c>
      <c r="AB25" s="146" t="str">
        <f ca="1">OFFSET($R25,0,T$12+(COUNTIF($R25:T25,$C25)))</f>
        <v>ORG</v>
      </c>
      <c r="AC25" s="146" t="str">
        <f ca="1">OFFSET($R25,0,U$12+(COUNTIF($R25:U25,$C25)))</f>
        <v>BLU</v>
      </c>
      <c r="AD25" s="146" t="str">
        <f ca="1">OFFSET($R25,0,V$12+(COUNTIF($R25:V25,$C25)))</f>
        <v>GRN</v>
      </c>
      <c r="AE25" s="146" t="str">
        <f ca="1">OFFSET($R25,0,W$12+(COUNTIF($R25:W25,$C25)))</f>
        <v>YLW</v>
      </c>
      <c r="AF25" s="146" t="str">
        <f ca="1">OFFSET($R25,0,X$12+(COUNTIF($R25:X25,$C25)))</f>
        <v>PRP</v>
      </c>
    </row>
    <row r="26" spans="1:32" ht="15" customHeight="1" x14ac:dyDescent="0.25">
      <c r="A26" s="212"/>
      <c r="B26" s="213"/>
      <c r="C26" s="214"/>
      <c r="D26" s="214"/>
      <c r="E26" s="314"/>
      <c r="F26" s="315"/>
      <c r="G26" s="316"/>
      <c r="H26" s="316"/>
      <c r="I26" s="316"/>
      <c r="J26" s="316"/>
      <c r="K26" s="316"/>
      <c r="L26" s="316"/>
      <c r="M26" s="316"/>
      <c r="N26" s="317"/>
      <c r="P26" s="144" t="str">
        <f t="shared" si="0"/>
        <v/>
      </c>
      <c r="R26" s="146" t="str">
        <f t="shared" ca="1" si="1"/>
        <v>WHT</v>
      </c>
      <c r="S26" s="146" t="str">
        <f t="shared" ca="1" si="2"/>
        <v>BRN</v>
      </c>
      <c r="T26" s="146" t="str">
        <f t="shared" ca="1" si="3"/>
        <v>ORG</v>
      </c>
      <c r="U26" s="146" t="str">
        <f t="shared" ca="1" si="4"/>
        <v>BLU</v>
      </c>
      <c r="V26" s="146" t="str">
        <f t="shared" ca="1" si="5"/>
        <v>GRN</v>
      </c>
      <c r="W26" s="146" t="str">
        <f t="shared" ca="1" si="6"/>
        <v>YLW</v>
      </c>
      <c r="X26" s="146" t="str">
        <f t="shared" ca="1" si="7"/>
        <v>PRP</v>
      </c>
      <c r="Y26" s="146" t="str">
        <f t="shared" ca="1" si="8"/>
        <v>RED</v>
      </c>
      <c r="Z26" s="146" t="str">
        <f ca="1">OFFSET($R26,0,R$12+(COUNTIF($R26:R26,$C26)))</f>
        <v>WHT</v>
      </c>
      <c r="AA26" s="146" t="str">
        <f ca="1">OFFSET($R26,0,S$12+(COUNTIF($R26:S26,$C26)))</f>
        <v>BRN</v>
      </c>
      <c r="AB26" s="146" t="str">
        <f ca="1">OFFSET($R26,0,T$12+(COUNTIF($R26:T26,$C26)))</f>
        <v>ORG</v>
      </c>
      <c r="AC26" s="146" t="str">
        <f ca="1">OFFSET($R26,0,U$12+(COUNTIF($R26:U26,$C26)))</f>
        <v>BLU</v>
      </c>
      <c r="AD26" s="146" t="str">
        <f ca="1">OFFSET($R26,0,V$12+(COUNTIF($R26:V26,$C26)))</f>
        <v>GRN</v>
      </c>
      <c r="AE26" s="146" t="str">
        <f ca="1">OFFSET($R26,0,W$12+(COUNTIF($R26:W26,$C26)))</f>
        <v>YLW</v>
      </c>
      <c r="AF26" s="146" t="str">
        <f ca="1">OFFSET($R26,0,X$12+(COUNTIF($R26:X26,$C26)))</f>
        <v>PRP</v>
      </c>
    </row>
    <row r="27" spans="1:32" ht="15" customHeight="1" x14ac:dyDescent="0.25">
      <c r="A27" s="212"/>
      <c r="B27" s="213"/>
      <c r="C27" s="214"/>
      <c r="D27" s="214"/>
      <c r="E27" s="314"/>
      <c r="F27" s="315"/>
      <c r="G27" s="316"/>
      <c r="H27" s="316"/>
      <c r="I27" s="316"/>
      <c r="J27" s="316"/>
      <c r="K27" s="316"/>
      <c r="L27" s="316"/>
      <c r="M27" s="316"/>
      <c r="N27" s="317"/>
      <c r="P27" s="144" t="str">
        <f t="shared" si="0"/>
        <v/>
      </c>
      <c r="R27" s="146" t="str">
        <f t="shared" ca="1" si="1"/>
        <v>WHT</v>
      </c>
      <c r="S27" s="146" t="str">
        <f t="shared" ca="1" si="2"/>
        <v>BRN</v>
      </c>
      <c r="T27" s="146" t="str">
        <f t="shared" ca="1" si="3"/>
        <v>ORG</v>
      </c>
      <c r="U27" s="146" t="str">
        <f t="shared" ca="1" si="4"/>
        <v>BLU</v>
      </c>
      <c r="V27" s="146" t="str">
        <f t="shared" ca="1" si="5"/>
        <v>GRN</v>
      </c>
      <c r="W27" s="146" t="str">
        <f t="shared" ca="1" si="6"/>
        <v>YLW</v>
      </c>
      <c r="X27" s="146" t="str">
        <f t="shared" ca="1" si="7"/>
        <v>PRP</v>
      </c>
      <c r="Y27" s="146" t="str">
        <f t="shared" ca="1" si="8"/>
        <v>RED</v>
      </c>
      <c r="Z27" s="146" t="str">
        <f ca="1">OFFSET($R27,0,R$12+(COUNTIF($R27:R27,$C27)))</f>
        <v>WHT</v>
      </c>
      <c r="AA27" s="146" t="str">
        <f ca="1">OFFSET($R27,0,S$12+(COUNTIF($R27:S27,$C27)))</f>
        <v>BRN</v>
      </c>
      <c r="AB27" s="146" t="str">
        <f ca="1">OFFSET($R27,0,T$12+(COUNTIF($R27:T27,$C27)))</f>
        <v>ORG</v>
      </c>
      <c r="AC27" s="146" t="str">
        <f ca="1">OFFSET($R27,0,U$12+(COUNTIF($R27:U27,$C27)))</f>
        <v>BLU</v>
      </c>
      <c r="AD27" s="146" t="str">
        <f ca="1">OFFSET($R27,0,V$12+(COUNTIF($R27:V27,$C27)))</f>
        <v>GRN</v>
      </c>
      <c r="AE27" s="146" t="str">
        <f ca="1">OFFSET($R27,0,W$12+(COUNTIF($R27:W27,$C27)))</f>
        <v>YLW</v>
      </c>
      <c r="AF27" s="146" t="str">
        <f ca="1">OFFSET($R27,0,X$12+(COUNTIF($R27:X27,$C27)))</f>
        <v>PRP</v>
      </c>
    </row>
    <row r="28" spans="1:32" ht="15" customHeight="1" x14ac:dyDescent="0.25">
      <c r="A28" s="212"/>
      <c r="B28" s="213"/>
      <c r="C28" s="214"/>
      <c r="D28" s="214"/>
      <c r="E28" s="314"/>
      <c r="F28" s="315"/>
      <c r="G28" s="316"/>
      <c r="H28" s="316"/>
      <c r="I28" s="316"/>
      <c r="J28" s="316"/>
      <c r="K28" s="316"/>
      <c r="L28" s="316"/>
      <c r="M28" s="316"/>
      <c r="N28" s="317"/>
      <c r="P28" s="144" t="str">
        <f t="shared" si="0"/>
        <v/>
      </c>
      <c r="R28" s="146" t="str">
        <f t="shared" ca="1" si="1"/>
        <v>WHT</v>
      </c>
      <c r="S28" s="146" t="str">
        <f t="shared" ca="1" si="2"/>
        <v>BRN</v>
      </c>
      <c r="T28" s="146" t="str">
        <f t="shared" ca="1" si="3"/>
        <v>ORG</v>
      </c>
      <c r="U28" s="146" t="str">
        <f t="shared" ca="1" si="4"/>
        <v>BLU</v>
      </c>
      <c r="V28" s="146" t="str">
        <f t="shared" ca="1" si="5"/>
        <v>GRN</v>
      </c>
      <c r="W28" s="146" t="str">
        <f t="shared" ca="1" si="6"/>
        <v>YLW</v>
      </c>
      <c r="X28" s="146" t="str">
        <f t="shared" ca="1" si="7"/>
        <v>PRP</v>
      </c>
      <c r="Y28" s="146" t="str">
        <f t="shared" ca="1" si="8"/>
        <v>RED</v>
      </c>
      <c r="Z28" s="146" t="str">
        <f ca="1">OFFSET($R28,0,R$12+(COUNTIF($R28:R28,$C28)))</f>
        <v>WHT</v>
      </c>
      <c r="AA28" s="146" t="str">
        <f ca="1">OFFSET($R28,0,S$12+(COUNTIF($R28:S28,$C28)))</f>
        <v>BRN</v>
      </c>
      <c r="AB28" s="146" t="str">
        <f ca="1">OFFSET($R28,0,T$12+(COUNTIF($R28:T28,$C28)))</f>
        <v>ORG</v>
      </c>
      <c r="AC28" s="146" t="str">
        <f ca="1">OFFSET($R28,0,U$12+(COUNTIF($R28:U28,$C28)))</f>
        <v>BLU</v>
      </c>
      <c r="AD28" s="146" t="str">
        <f ca="1">OFFSET($R28,0,V$12+(COUNTIF($R28:V28,$C28)))</f>
        <v>GRN</v>
      </c>
      <c r="AE28" s="146" t="str">
        <f ca="1">OFFSET($R28,0,W$12+(COUNTIF($R28:W28,$C28)))</f>
        <v>YLW</v>
      </c>
      <c r="AF28" s="146" t="str">
        <f ca="1">OFFSET($R28,0,X$12+(COUNTIF($R28:X28,$C28)))</f>
        <v>PRP</v>
      </c>
    </row>
    <row r="29" spans="1:32" ht="15" customHeight="1" x14ac:dyDescent="0.25">
      <c r="A29" s="212"/>
      <c r="B29" s="213"/>
      <c r="C29" s="214"/>
      <c r="D29" s="214"/>
      <c r="E29" s="314"/>
      <c r="F29" s="315"/>
      <c r="G29" s="316"/>
      <c r="H29" s="316"/>
      <c r="I29" s="316"/>
      <c r="J29" s="316"/>
      <c r="K29" s="316"/>
      <c r="L29" s="316"/>
      <c r="M29" s="316"/>
      <c r="N29" s="317"/>
      <c r="P29" s="144" t="str">
        <f t="shared" si="0"/>
        <v/>
      </c>
      <c r="R29" s="146" t="str">
        <f t="shared" ca="1" si="1"/>
        <v>WHT</v>
      </c>
      <c r="S29" s="146" t="str">
        <f t="shared" ca="1" si="2"/>
        <v>BRN</v>
      </c>
      <c r="T29" s="146" t="str">
        <f t="shared" ca="1" si="3"/>
        <v>ORG</v>
      </c>
      <c r="U29" s="146" t="str">
        <f t="shared" ca="1" si="4"/>
        <v>BLU</v>
      </c>
      <c r="V29" s="146" t="str">
        <f t="shared" ca="1" si="5"/>
        <v>GRN</v>
      </c>
      <c r="W29" s="146" t="str">
        <f t="shared" ca="1" si="6"/>
        <v>YLW</v>
      </c>
      <c r="X29" s="146" t="str">
        <f t="shared" ca="1" si="7"/>
        <v>PRP</v>
      </c>
      <c r="Y29" s="146" t="str">
        <f t="shared" ca="1" si="8"/>
        <v>RED</v>
      </c>
      <c r="Z29" s="146" t="str">
        <f ca="1">OFFSET($R29,0,R$12+(COUNTIF($R29:R29,$C29)))</f>
        <v>WHT</v>
      </c>
      <c r="AA29" s="146" t="str">
        <f ca="1">OFFSET($R29,0,S$12+(COUNTIF($R29:S29,$C29)))</f>
        <v>BRN</v>
      </c>
      <c r="AB29" s="146" t="str">
        <f ca="1">OFFSET($R29,0,T$12+(COUNTIF($R29:T29,$C29)))</f>
        <v>ORG</v>
      </c>
      <c r="AC29" s="146" t="str">
        <f ca="1">OFFSET($R29,0,U$12+(COUNTIF($R29:U29,$C29)))</f>
        <v>BLU</v>
      </c>
      <c r="AD29" s="146" t="str">
        <f ca="1">OFFSET($R29,0,V$12+(COUNTIF($R29:V29,$C29)))</f>
        <v>GRN</v>
      </c>
      <c r="AE29" s="146" t="str">
        <f ca="1">OFFSET($R29,0,W$12+(COUNTIF($R29:W29,$C29)))</f>
        <v>YLW</v>
      </c>
      <c r="AF29" s="146" t="str">
        <f ca="1">OFFSET($R29,0,X$12+(COUNTIF($R29:X29,$C29)))</f>
        <v>PRP</v>
      </c>
    </row>
    <row r="30" spans="1:32" ht="15" customHeight="1" x14ac:dyDescent="0.25">
      <c r="A30" s="212"/>
      <c r="B30" s="213"/>
      <c r="C30" s="214"/>
      <c r="D30" s="214"/>
      <c r="E30" s="314"/>
      <c r="F30" s="315"/>
      <c r="G30" s="316"/>
      <c r="H30" s="316"/>
      <c r="I30" s="316"/>
      <c r="J30" s="316"/>
      <c r="K30" s="316"/>
      <c r="L30" s="316"/>
      <c r="M30" s="316"/>
      <c r="N30" s="317"/>
      <c r="P30" s="144" t="str">
        <f t="shared" si="0"/>
        <v/>
      </c>
      <c r="R30" s="146" t="str">
        <f t="shared" ca="1" si="1"/>
        <v>WHT</v>
      </c>
      <c r="S30" s="146" t="str">
        <f t="shared" ca="1" si="2"/>
        <v>BRN</v>
      </c>
      <c r="T30" s="146" t="str">
        <f t="shared" ca="1" si="3"/>
        <v>ORG</v>
      </c>
      <c r="U30" s="146" t="str">
        <f t="shared" ca="1" si="4"/>
        <v>BLU</v>
      </c>
      <c r="V30" s="146" t="str">
        <f t="shared" ca="1" si="5"/>
        <v>GRN</v>
      </c>
      <c r="W30" s="146" t="str">
        <f t="shared" ca="1" si="6"/>
        <v>YLW</v>
      </c>
      <c r="X30" s="146" t="str">
        <f t="shared" ca="1" si="7"/>
        <v>PRP</v>
      </c>
      <c r="Y30" s="146" t="str">
        <f t="shared" ca="1" si="8"/>
        <v>RED</v>
      </c>
      <c r="Z30" s="146" t="str">
        <f ca="1">OFFSET($R30,0,R$12+(COUNTIF($R30:R30,$C30)))</f>
        <v>WHT</v>
      </c>
      <c r="AA30" s="146" t="str">
        <f ca="1">OFFSET($R30,0,S$12+(COUNTIF($R30:S30,$C30)))</f>
        <v>BRN</v>
      </c>
      <c r="AB30" s="146" t="str">
        <f ca="1">OFFSET($R30,0,T$12+(COUNTIF($R30:T30,$C30)))</f>
        <v>ORG</v>
      </c>
      <c r="AC30" s="146" t="str">
        <f ca="1">OFFSET($R30,0,U$12+(COUNTIF($R30:U30,$C30)))</f>
        <v>BLU</v>
      </c>
      <c r="AD30" s="146" t="str">
        <f ca="1">OFFSET($R30,0,V$12+(COUNTIF($R30:V30,$C30)))</f>
        <v>GRN</v>
      </c>
      <c r="AE30" s="146" t="str">
        <f ca="1">OFFSET($R30,0,W$12+(COUNTIF($R30:W30,$C30)))</f>
        <v>YLW</v>
      </c>
      <c r="AF30" s="146" t="str">
        <f ca="1">OFFSET($R30,0,X$12+(COUNTIF($R30:X30,$C30)))</f>
        <v>PRP</v>
      </c>
    </row>
    <row r="31" spans="1:32" ht="15" customHeight="1" x14ac:dyDescent="0.25">
      <c r="A31" s="212"/>
      <c r="B31" s="213"/>
      <c r="C31" s="214"/>
      <c r="D31" s="214"/>
      <c r="E31" s="314"/>
      <c r="F31" s="315"/>
      <c r="G31" s="316"/>
      <c r="H31" s="316"/>
      <c r="I31" s="316"/>
      <c r="J31" s="316"/>
      <c r="K31" s="316"/>
      <c r="L31" s="316"/>
      <c r="M31" s="316"/>
      <c r="N31" s="317"/>
      <c r="P31" s="144" t="str">
        <f t="shared" si="0"/>
        <v/>
      </c>
      <c r="R31" s="146" t="str">
        <f t="shared" ca="1" si="1"/>
        <v>WHT</v>
      </c>
      <c r="S31" s="146" t="str">
        <f t="shared" ca="1" si="2"/>
        <v>BRN</v>
      </c>
      <c r="T31" s="146" t="str">
        <f t="shared" ca="1" si="3"/>
        <v>ORG</v>
      </c>
      <c r="U31" s="146" t="str">
        <f t="shared" ca="1" si="4"/>
        <v>BLU</v>
      </c>
      <c r="V31" s="146" t="str">
        <f t="shared" ca="1" si="5"/>
        <v>GRN</v>
      </c>
      <c r="W31" s="146" t="str">
        <f t="shared" ca="1" si="6"/>
        <v>YLW</v>
      </c>
      <c r="X31" s="146" t="str">
        <f t="shared" ca="1" si="7"/>
        <v>PRP</v>
      </c>
      <c r="Y31" s="146" t="str">
        <f t="shared" ca="1" si="8"/>
        <v>RED</v>
      </c>
      <c r="Z31" s="146" t="str">
        <f ca="1">OFFSET($R31,0,R$12+(COUNTIF($R31:R31,$C31)))</f>
        <v>WHT</v>
      </c>
      <c r="AA31" s="146" t="str">
        <f ca="1">OFFSET($R31,0,S$12+(COUNTIF($R31:S31,$C31)))</f>
        <v>BRN</v>
      </c>
      <c r="AB31" s="146" t="str">
        <f ca="1">OFFSET($R31,0,T$12+(COUNTIF($R31:T31,$C31)))</f>
        <v>ORG</v>
      </c>
      <c r="AC31" s="146" t="str">
        <f ca="1">OFFSET($R31,0,U$12+(COUNTIF($R31:U31,$C31)))</f>
        <v>BLU</v>
      </c>
      <c r="AD31" s="146" t="str">
        <f ca="1">OFFSET($R31,0,V$12+(COUNTIF($R31:V31,$C31)))</f>
        <v>GRN</v>
      </c>
      <c r="AE31" s="146" t="str">
        <f ca="1">OFFSET($R31,0,W$12+(COUNTIF($R31:W31,$C31)))</f>
        <v>YLW</v>
      </c>
      <c r="AF31" s="146" t="str">
        <f ca="1">OFFSET($R31,0,X$12+(COUNTIF($R31:X31,$C31)))</f>
        <v>PRP</v>
      </c>
    </row>
    <row r="32" spans="1:32" ht="15" customHeight="1" x14ac:dyDescent="0.25">
      <c r="A32" s="212"/>
      <c r="B32" s="213"/>
      <c r="C32" s="214"/>
      <c r="D32" s="214"/>
      <c r="E32" s="314"/>
      <c r="F32" s="315"/>
      <c r="G32" s="316"/>
      <c r="H32" s="316"/>
      <c r="I32" s="316"/>
      <c r="J32" s="316"/>
      <c r="K32" s="316"/>
      <c r="L32" s="316"/>
      <c r="M32" s="316"/>
      <c r="N32" s="317"/>
      <c r="P32" s="144" t="str">
        <f t="shared" si="0"/>
        <v/>
      </c>
      <c r="R32" s="146" t="str">
        <f t="shared" ca="1" si="1"/>
        <v>WHT</v>
      </c>
      <c r="S32" s="146" t="str">
        <f t="shared" ca="1" si="2"/>
        <v>BRN</v>
      </c>
      <c r="T32" s="146" t="str">
        <f t="shared" ca="1" si="3"/>
        <v>ORG</v>
      </c>
      <c r="U32" s="146" t="str">
        <f t="shared" ca="1" si="4"/>
        <v>BLU</v>
      </c>
      <c r="V32" s="146" t="str">
        <f t="shared" ca="1" si="5"/>
        <v>GRN</v>
      </c>
      <c r="W32" s="146" t="str">
        <f t="shared" ca="1" si="6"/>
        <v>YLW</v>
      </c>
      <c r="X32" s="146" t="str">
        <f t="shared" ca="1" si="7"/>
        <v>PRP</v>
      </c>
      <c r="Y32" s="146" t="str">
        <f t="shared" ca="1" si="8"/>
        <v>RED</v>
      </c>
      <c r="Z32" s="146" t="str">
        <f ca="1">OFFSET($R32,0,R$12+(COUNTIF($R32:R32,$C32)))</f>
        <v>WHT</v>
      </c>
      <c r="AA32" s="146" t="str">
        <f ca="1">OFFSET($R32,0,S$12+(COUNTIF($R32:S32,$C32)))</f>
        <v>BRN</v>
      </c>
      <c r="AB32" s="146" t="str">
        <f ca="1">OFFSET($R32,0,T$12+(COUNTIF($R32:T32,$C32)))</f>
        <v>ORG</v>
      </c>
      <c r="AC32" s="146" t="str">
        <f ca="1">OFFSET($R32,0,U$12+(COUNTIF($R32:U32,$C32)))</f>
        <v>BLU</v>
      </c>
      <c r="AD32" s="146" t="str">
        <f ca="1">OFFSET($R32,0,V$12+(COUNTIF($R32:V32,$C32)))</f>
        <v>GRN</v>
      </c>
      <c r="AE32" s="146" t="str">
        <f ca="1">OFFSET($R32,0,W$12+(COUNTIF($R32:W32,$C32)))</f>
        <v>YLW</v>
      </c>
      <c r="AF32" s="146" t="str">
        <f ca="1">OFFSET($R32,0,X$12+(COUNTIF($R32:X32,$C32)))</f>
        <v>PRP</v>
      </c>
    </row>
    <row r="33" spans="1:32" ht="15" customHeight="1" x14ac:dyDescent="0.25">
      <c r="A33" s="212"/>
      <c r="B33" s="213"/>
      <c r="C33" s="214"/>
      <c r="D33" s="214"/>
      <c r="E33" s="314"/>
      <c r="F33" s="315"/>
      <c r="G33" s="316"/>
      <c r="H33" s="316"/>
      <c r="I33" s="316"/>
      <c r="J33" s="316"/>
      <c r="K33" s="316"/>
      <c r="L33" s="316"/>
      <c r="M33" s="316"/>
      <c r="N33" s="317"/>
      <c r="P33" s="144" t="str">
        <f t="shared" si="0"/>
        <v/>
      </c>
      <c r="R33" s="146" t="str">
        <f t="shared" ca="1" si="1"/>
        <v>WHT</v>
      </c>
      <c r="S33" s="146" t="str">
        <f t="shared" ca="1" si="2"/>
        <v>BRN</v>
      </c>
      <c r="T33" s="146" t="str">
        <f t="shared" ca="1" si="3"/>
        <v>ORG</v>
      </c>
      <c r="U33" s="146" t="str">
        <f t="shared" ca="1" si="4"/>
        <v>BLU</v>
      </c>
      <c r="V33" s="146" t="str">
        <f t="shared" ca="1" si="5"/>
        <v>GRN</v>
      </c>
      <c r="W33" s="146" t="str">
        <f t="shared" ca="1" si="6"/>
        <v>YLW</v>
      </c>
      <c r="X33" s="146" t="str">
        <f t="shared" ca="1" si="7"/>
        <v>PRP</v>
      </c>
      <c r="Y33" s="146" t="str">
        <f t="shared" ca="1" si="8"/>
        <v>RED</v>
      </c>
      <c r="Z33" s="146" t="str">
        <f ca="1">OFFSET($R33,0,R$12+(COUNTIF($R33:R33,$C33)))</f>
        <v>WHT</v>
      </c>
      <c r="AA33" s="146" t="str">
        <f ca="1">OFFSET($R33,0,S$12+(COUNTIF($R33:S33,$C33)))</f>
        <v>BRN</v>
      </c>
      <c r="AB33" s="146" t="str">
        <f ca="1">OFFSET($R33,0,T$12+(COUNTIF($R33:T33,$C33)))</f>
        <v>ORG</v>
      </c>
      <c r="AC33" s="146" t="str">
        <f ca="1">OFFSET($R33,0,U$12+(COUNTIF($R33:U33,$C33)))</f>
        <v>BLU</v>
      </c>
      <c r="AD33" s="146" t="str">
        <f ca="1">OFFSET($R33,0,V$12+(COUNTIF($R33:V33,$C33)))</f>
        <v>GRN</v>
      </c>
      <c r="AE33" s="146" t="str">
        <f ca="1">OFFSET($R33,0,W$12+(COUNTIF($R33:W33,$C33)))</f>
        <v>YLW</v>
      </c>
      <c r="AF33" s="146" t="str">
        <f ca="1">OFFSET($R33,0,X$12+(COUNTIF($R33:X33,$C33)))</f>
        <v>PRP</v>
      </c>
    </row>
    <row r="34" spans="1:32" ht="15" customHeight="1" x14ac:dyDescent="0.25">
      <c r="A34" s="212"/>
      <c r="B34" s="213"/>
      <c r="C34" s="214"/>
      <c r="D34" s="214"/>
      <c r="E34" s="314"/>
      <c r="F34" s="315"/>
      <c r="G34" s="316"/>
      <c r="H34" s="316"/>
      <c r="I34" s="316"/>
      <c r="J34" s="316"/>
      <c r="K34" s="316"/>
      <c r="L34" s="316"/>
      <c r="M34" s="316"/>
      <c r="N34" s="317"/>
      <c r="P34" s="144" t="str">
        <f t="shared" si="0"/>
        <v/>
      </c>
      <c r="R34" s="146" t="str">
        <f t="shared" ca="1" si="1"/>
        <v>WHT</v>
      </c>
      <c r="S34" s="146" t="str">
        <f t="shared" ca="1" si="2"/>
        <v>BRN</v>
      </c>
      <c r="T34" s="146" t="str">
        <f t="shared" ca="1" si="3"/>
        <v>ORG</v>
      </c>
      <c r="U34" s="146" t="str">
        <f t="shared" ca="1" si="4"/>
        <v>BLU</v>
      </c>
      <c r="V34" s="146" t="str">
        <f t="shared" ca="1" si="5"/>
        <v>GRN</v>
      </c>
      <c r="W34" s="146" t="str">
        <f t="shared" ca="1" si="6"/>
        <v>YLW</v>
      </c>
      <c r="X34" s="146" t="str">
        <f t="shared" ca="1" si="7"/>
        <v>PRP</v>
      </c>
      <c r="Y34" s="146" t="str">
        <f t="shared" ca="1" si="8"/>
        <v>RED</v>
      </c>
      <c r="Z34" s="146" t="str">
        <f ca="1">OFFSET($R34,0,R$12+(COUNTIF($R34:R34,$C34)))</f>
        <v>WHT</v>
      </c>
      <c r="AA34" s="146" t="str">
        <f ca="1">OFFSET($R34,0,S$12+(COUNTIF($R34:S34,$C34)))</f>
        <v>BRN</v>
      </c>
      <c r="AB34" s="146" t="str">
        <f ca="1">OFFSET($R34,0,T$12+(COUNTIF($R34:T34,$C34)))</f>
        <v>ORG</v>
      </c>
      <c r="AC34" s="146" t="str">
        <f ca="1">OFFSET($R34,0,U$12+(COUNTIF($R34:U34,$C34)))</f>
        <v>BLU</v>
      </c>
      <c r="AD34" s="146" t="str">
        <f ca="1">OFFSET($R34,0,V$12+(COUNTIF($R34:V34,$C34)))</f>
        <v>GRN</v>
      </c>
      <c r="AE34" s="146" t="str">
        <f ca="1">OFFSET($R34,0,W$12+(COUNTIF($R34:W34,$C34)))</f>
        <v>YLW</v>
      </c>
      <c r="AF34" s="146" t="str">
        <f ca="1">OFFSET($R34,0,X$12+(COUNTIF($R34:X34,$C34)))</f>
        <v>PRP</v>
      </c>
    </row>
    <row r="35" spans="1:32" ht="15" customHeight="1" x14ac:dyDescent="0.25">
      <c r="A35" s="212"/>
      <c r="B35" s="213"/>
      <c r="C35" s="214"/>
      <c r="D35" s="214"/>
      <c r="E35" s="314"/>
      <c r="F35" s="315"/>
      <c r="G35" s="316"/>
      <c r="H35" s="316"/>
      <c r="I35" s="316"/>
      <c r="J35" s="316"/>
      <c r="K35" s="316"/>
      <c r="L35" s="316"/>
      <c r="M35" s="316"/>
      <c r="N35" s="317"/>
      <c r="P35" s="144" t="str">
        <f t="shared" si="0"/>
        <v/>
      </c>
      <c r="R35" s="146" t="str">
        <f t="shared" ca="1" si="1"/>
        <v>WHT</v>
      </c>
      <c r="S35" s="146" t="str">
        <f t="shared" ca="1" si="2"/>
        <v>BRN</v>
      </c>
      <c r="T35" s="146" t="str">
        <f t="shared" ca="1" si="3"/>
        <v>ORG</v>
      </c>
      <c r="U35" s="146" t="str">
        <f t="shared" ca="1" si="4"/>
        <v>BLU</v>
      </c>
      <c r="V35" s="146" t="str">
        <f t="shared" ca="1" si="5"/>
        <v>GRN</v>
      </c>
      <c r="W35" s="146" t="str">
        <f t="shared" ca="1" si="6"/>
        <v>YLW</v>
      </c>
      <c r="X35" s="146" t="str">
        <f t="shared" ca="1" si="7"/>
        <v>PRP</v>
      </c>
      <c r="Y35" s="146" t="str">
        <f t="shared" ca="1" si="8"/>
        <v>RED</v>
      </c>
      <c r="Z35" s="146" t="str">
        <f ca="1">OFFSET($R35,0,R$12+(COUNTIF($R35:R35,$C35)))</f>
        <v>WHT</v>
      </c>
      <c r="AA35" s="146" t="str">
        <f ca="1">OFFSET($R35,0,S$12+(COUNTIF($R35:S35,$C35)))</f>
        <v>BRN</v>
      </c>
      <c r="AB35" s="146" t="str">
        <f ca="1">OFFSET($R35,0,T$12+(COUNTIF($R35:T35,$C35)))</f>
        <v>ORG</v>
      </c>
      <c r="AC35" s="146" t="str">
        <f ca="1">OFFSET($R35,0,U$12+(COUNTIF($R35:U35,$C35)))</f>
        <v>BLU</v>
      </c>
      <c r="AD35" s="146" t="str">
        <f ca="1">OFFSET($R35,0,V$12+(COUNTIF($R35:V35,$C35)))</f>
        <v>GRN</v>
      </c>
      <c r="AE35" s="146" t="str">
        <f ca="1">OFFSET($R35,0,W$12+(COUNTIF($R35:W35,$C35)))</f>
        <v>YLW</v>
      </c>
      <c r="AF35" s="146" t="str">
        <f ca="1">OFFSET($R35,0,X$12+(COUNTIF($R35:X35,$C35)))</f>
        <v>PRP</v>
      </c>
    </row>
    <row r="36" spans="1:32" ht="15" customHeight="1" x14ac:dyDescent="0.25">
      <c r="A36" s="212"/>
      <c r="B36" s="213"/>
      <c r="C36" s="214"/>
      <c r="D36" s="214"/>
      <c r="E36" s="314"/>
      <c r="F36" s="315"/>
      <c r="G36" s="316"/>
      <c r="H36" s="316"/>
      <c r="I36" s="316"/>
      <c r="J36" s="316"/>
      <c r="K36" s="316"/>
      <c r="L36" s="316"/>
      <c r="M36" s="316"/>
      <c r="N36" s="317"/>
      <c r="P36" s="144" t="str">
        <f t="shared" si="0"/>
        <v/>
      </c>
      <c r="R36" s="146" t="str">
        <f t="shared" ca="1" si="1"/>
        <v>WHT</v>
      </c>
      <c r="S36" s="146" t="str">
        <f t="shared" ca="1" si="2"/>
        <v>BRN</v>
      </c>
      <c r="T36" s="146" t="str">
        <f t="shared" ca="1" si="3"/>
        <v>ORG</v>
      </c>
      <c r="U36" s="146" t="str">
        <f t="shared" ca="1" si="4"/>
        <v>BLU</v>
      </c>
      <c r="V36" s="146" t="str">
        <f t="shared" ca="1" si="5"/>
        <v>GRN</v>
      </c>
      <c r="W36" s="146" t="str">
        <f t="shared" ca="1" si="6"/>
        <v>YLW</v>
      </c>
      <c r="X36" s="146" t="str">
        <f t="shared" ca="1" si="7"/>
        <v>PRP</v>
      </c>
      <c r="Y36" s="146" t="str">
        <f t="shared" ca="1" si="8"/>
        <v>RED</v>
      </c>
      <c r="Z36" s="146" t="str">
        <f ca="1">OFFSET($R36,0,R$12+(COUNTIF($R36:R36,$C36)))</f>
        <v>WHT</v>
      </c>
      <c r="AA36" s="146" t="str">
        <f ca="1">OFFSET($R36,0,S$12+(COUNTIF($R36:S36,$C36)))</f>
        <v>BRN</v>
      </c>
      <c r="AB36" s="146" t="str">
        <f ca="1">OFFSET($R36,0,T$12+(COUNTIF($R36:T36,$C36)))</f>
        <v>ORG</v>
      </c>
      <c r="AC36" s="146" t="str">
        <f ca="1">OFFSET($R36,0,U$12+(COUNTIF($R36:U36,$C36)))</f>
        <v>BLU</v>
      </c>
      <c r="AD36" s="146" t="str">
        <f ca="1">OFFSET($R36,0,V$12+(COUNTIF($R36:V36,$C36)))</f>
        <v>GRN</v>
      </c>
      <c r="AE36" s="146" t="str">
        <f ca="1">OFFSET($R36,0,W$12+(COUNTIF($R36:W36,$C36)))</f>
        <v>YLW</v>
      </c>
      <c r="AF36" s="146" t="str">
        <f ca="1">OFFSET($R36,0,X$12+(COUNTIF($R36:X36,$C36)))</f>
        <v>PRP</v>
      </c>
    </row>
    <row r="37" spans="1:32" ht="15" customHeight="1" x14ac:dyDescent="0.25">
      <c r="A37" s="212"/>
      <c r="B37" s="213"/>
      <c r="C37" s="214"/>
      <c r="D37" s="214"/>
      <c r="E37" s="314"/>
      <c r="F37" s="315"/>
      <c r="G37" s="316"/>
      <c r="H37" s="316"/>
      <c r="I37" s="316"/>
      <c r="J37" s="316"/>
      <c r="K37" s="316"/>
      <c r="L37" s="316"/>
      <c r="M37" s="316"/>
      <c r="N37" s="317"/>
      <c r="P37" s="144" t="str">
        <f t="shared" si="0"/>
        <v/>
      </c>
      <c r="R37" s="146" t="str">
        <f t="shared" ca="1" si="1"/>
        <v>WHT</v>
      </c>
      <c r="S37" s="146" t="str">
        <f t="shared" ca="1" si="2"/>
        <v>BRN</v>
      </c>
      <c r="T37" s="146" t="str">
        <f t="shared" ca="1" si="3"/>
        <v>ORG</v>
      </c>
      <c r="U37" s="146" t="str">
        <f t="shared" ca="1" si="4"/>
        <v>BLU</v>
      </c>
      <c r="V37" s="146" t="str">
        <f t="shared" ca="1" si="5"/>
        <v>GRN</v>
      </c>
      <c r="W37" s="146" t="str">
        <f t="shared" ca="1" si="6"/>
        <v>YLW</v>
      </c>
      <c r="X37" s="146" t="str">
        <f t="shared" ca="1" si="7"/>
        <v>PRP</v>
      </c>
      <c r="Y37" s="146" t="str">
        <f t="shared" ca="1" si="8"/>
        <v>RED</v>
      </c>
      <c r="Z37" s="146" t="str">
        <f ca="1">OFFSET($R37,0,R$12+(COUNTIF($R37:R37,$C37)))</f>
        <v>WHT</v>
      </c>
      <c r="AA37" s="146" t="str">
        <f ca="1">OFFSET($R37,0,S$12+(COUNTIF($R37:S37,$C37)))</f>
        <v>BRN</v>
      </c>
      <c r="AB37" s="146" t="str">
        <f ca="1">OFFSET($R37,0,T$12+(COUNTIF($R37:T37,$C37)))</f>
        <v>ORG</v>
      </c>
      <c r="AC37" s="146" t="str">
        <f ca="1">OFFSET($R37,0,U$12+(COUNTIF($R37:U37,$C37)))</f>
        <v>BLU</v>
      </c>
      <c r="AD37" s="146" t="str">
        <f ca="1">OFFSET($R37,0,V$12+(COUNTIF($R37:V37,$C37)))</f>
        <v>GRN</v>
      </c>
      <c r="AE37" s="146" t="str">
        <f ca="1">OFFSET($R37,0,W$12+(COUNTIF($R37:W37,$C37)))</f>
        <v>YLW</v>
      </c>
      <c r="AF37" s="146" t="str">
        <f ca="1">OFFSET($R37,0,X$12+(COUNTIF($R37:X37,$C37)))</f>
        <v>PRP</v>
      </c>
    </row>
    <row r="38" spans="1:32" ht="15" customHeight="1" x14ac:dyDescent="0.25">
      <c r="A38" s="212"/>
      <c r="B38" s="213"/>
      <c r="C38" s="214"/>
      <c r="D38" s="214"/>
      <c r="E38" s="314"/>
      <c r="F38" s="315"/>
      <c r="G38" s="316"/>
      <c r="H38" s="316"/>
      <c r="I38" s="316"/>
      <c r="J38" s="316"/>
      <c r="K38" s="316"/>
      <c r="L38" s="316"/>
      <c r="M38" s="316"/>
      <c r="N38" s="317"/>
      <c r="P38" s="144" t="str">
        <f t="shared" si="0"/>
        <v/>
      </c>
      <c r="R38" s="146" t="str">
        <f t="shared" ca="1" si="1"/>
        <v>WHT</v>
      </c>
      <c r="S38" s="146" t="str">
        <f t="shared" ca="1" si="2"/>
        <v>BRN</v>
      </c>
      <c r="T38" s="146" t="str">
        <f t="shared" ca="1" si="3"/>
        <v>ORG</v>
      </c>
      <c r="U38" s="146" t="str">
        <f t="shared" ca="1" si="4"/>
        <v>BLU</v>
      </c>
      <c r="V38" s="146" t="str">
        <f t="shared" ca="1" si="5"/>
        <v>GRN</v>
      </c>
      <c r="W38" s="146" t="str">
        <f t="shared" ca="1" si="6"/>
        <v>YLW</v>
      </c>
      <c r="X38" s="146" t="str">
        <f t="shared" ca="1" si="7"/>
        <v>PRP</v>
      </c>
      <c r="Y38" s="146" t="str">
        <f t="shared" ca="1" si="8"/>
        <v>RED</v>
      </c>
      <c r="Z38" s="146" t="str">
        <f ca="1">OFFSET($R38,0,R$12+(COUNTIF($R38:R38,$C38)))</f>
        <v>WHT</v>
      </c>
      <c r="AA38" s="146" t="str">
        <f ca="1">OFFSET($R38,0,S$12+(COUNTIF($R38:S38,$C38)))</f>
        <v>BRN</v>
      </c>
      <c r="AB38" s="146" t="str">
        <f ca="1">OFFSET($R38,0,T$12+(COUNTIF($R38:T38,$C38)))</f>
        <v>ORG</v>
      </c>
      <c r="AC38" s="146" t="str">
        <f ca="1">OFFSET($R38,0,U$12+(COUNTIF($R38:U38,$C38)))</f>
        <v>BLU</v>
      </c>
      <c r="AD38" s="146" t="str">
        <f ca="1">OFFSET($R38,0,V$12+(COUNTIF($R38:V38,$C38)))</f>
        <v>GRN</v>
      </c>
      <c r="AE38" s="146" t="str">
        <f ca="1">OFFSET($R38,0,W$12+(COUNTIF($R38:W38,$C38)))</f>
        <v>YLW</v>
      </c>
      <c r="AF38" s="146" t="str">
        <f ca="1">OFFSET($R38,0,X$12+(COUNTIF($R38:X38,$C38)))</f>
        <v>PRP</v>
      </c>
    </row>
    <row r="39" spans="1:32" ht="15" customHeight="1" x14ac:dyDescent="0.25">
      <c r="A39" s="212"/>
      <c r="B39" s="213"/>
      <c r="C39" s="214"/>
      <c r="D39" s="214"/>
      <c r="E39" s="314"/>
      <c r="F39" s="315"/>
      <c r="G39" s="316"/>
      <c r="H39" s="316"/>
      <c r="I39" s="316"/>
      <c r="J39" s="316"/>
      <c r="K39" s="316"/>
      <c r="L39" s="316"/>
      <c r="M39" s="316"/>
      <c r="N39" s="317"/>
      <c r="P39" s="144" t="str">
        <f t="shared" si="0"/>
        <v/>
      </c>
      <c r="R39" s="146" t="str">
        <f t="shared" ca="1" si="1"/>
        <v>WHT</v>
      </c>
      <c r="S39" s="146" t="str">
        <f t="shared" ca="1" si="2"/>
        <v>BRN</v>
      </c>
      <c r="T39" s="146" t="str">
        <f t="shared" ca="1" si="3"/>
        <v>ORG</v>
      </c>
      <c r="U39" s="146" t="str">
        <f t="shared" ca="1" si="4"/>
        <v>BLU</v>
      </c>
      <c r="V39" s="146" t="str">
        <f t="shared" ca="1" si="5"/>
        <v>GRN</v>
      </c>
      <c r="W39" s="146" t="str">
        <f t="shared" ca="1" si="6"/>
        <v>YLW</v>
      </c>
      <c r="X39" s="146" t="str">
        <f t="shared" ca="1" si="7"/>
        <v>PRP</v>
      </c>
      <c r="Y39" s="146" t="str">
        <f t="shared" ca="1" si="8"/>
        <v>RED</v>
      </c>
      <c r="Z39" s="146" t="str">
        <f ca="1">OFFSET($R39,0,R$12+(COUNTIF($R39:R39,$C39)))</f>
        <v>WHT</v>
      </c>
      <c r="AA39" s="146" t="str">
        <f ca="1">OFFSET($R39,0,S$12+(COUNTIF($R39:S39,$C39)))</f>
        <v>BRN</v>
      </c>
      <c r="AB39" s="146" t="str">
        <f ca="1">OFFSET($R39,0,T$12+(COUNTIF($R39:T39,$C39)))</f>
        <v>ORG</v>
      </c>
      <c r="AC39" s="146" t="str">
        <f ca="1">OFFSET($R39,0,U$12+(COUNTIF($R39:U39,$C39)))</f>
        <v>BLU</v>
      </c>
      <c r="AD39" s="146" t="str">
        <f ca="1">OFFSET($R39,0,V$12+(COUNTIF($R39:V39,$C39)))</f>
        <v>GRN</v>
      </c>
      <c r="AE39" s="146" t="str">
        <f ca="1">OFFSET($R39,0,W$12+(COUNTIF($R39:W39,$C39)))</f>
        <v>YLW</v>
      </c>
      <c r="AF39" s="146" t="str">
        <f ca="1">OFFSET($R39,0,X$12+(COUNTIF($R39:X39,$C39)))</f>
        <v>PRP</v>
      </c>
    </row>
    <row r="40" spans="1:32" ht="15" customHeight="1" x14ac:dyDescent="0.25">
      <c r="A40" s="212"/>
      <c r="B40" s="213"/>
      <c r="C40" s="214"/>
      <c r="D40" s="214"/>
      <c r="E40" s="314"/>
      <c r="F40" s="315"/>
      <c r="G40" s="316"/>
      <c r="H40" s="316"/>
      <c r="I40" s="316"/>
      <c r="J40" s="316"/>
      <c r="K40" s="316"/>
      <c r="L40" s="316"/>
      <c r="M40" s="316"/>
      <c r="N40" s="317"/>
      <c r="P40" s="144" t="str">
        <f t="shared" si="0"/>
        <v/>
      </c>
      <c r="R40" s="146" t="str">
        <f t="shared" ca="1" si="1"/>
        <v>WHT</v>
      </c>
      <c r="S40" s="146" t="str">
        <f t="shared" ca="1" si="2"/>
        <v>BRN</v>
      </c>
      <c r="T40" s="146" t="str">
        <f t="shared" ca="1" si="3"/>
        <v>ORG</v>
      </c>
      <c r="U40" s="146" t="str">
        <f t="shared" ca="1" si="4"/>
        <v>BLU</v>
      </c>
      <c r="V40" s="146" t="str">
        <f t="shared" ca="1" si="5"/>
        <v>GRN</v>
      </c>
      <c r="W40" s="146" t="str">
        <f t="shared" ca="1" si="6"/>
        <v>YLW</v>
      </c>
      <c r="X40" s="146" t="str">
        <f t="shared" ca="1" si="7"/>
        <v>PRP</v>
      </c>
      <c r="Y40" s="146" t="str">
        <f t="shared" ca="1" si="8"/>
        <v>RED</v>
      </c>
      <c r="Z40" s="146" t="str">
        <f ca="1">OFFSET($R40,0,R$12+(COUNTIF($R40:R40,$C40)))</f>
        <v>WHT</v>
      </c>
      <c r="AA40" s="146" t="str">
        <f ca="1">OFFSET($R40,0,S$12+(COUNTIF($R40:S40,$C40)))</f>
        <v>BRN</v>
      </c>
      <c r="AB40" s="146" t="str">
        <f ca="1">OFFSET($R40,0,T$12+(COUNTIF($R40:T40,$C40)))</f>
        <v>ORG</v>
      </c>
      <c r="AC40" s="146" t="str">
        <f ca="1">OFFSET($R40,0,U$12+(COUNTIF($R40:U40,$C40)))</f>
        <v>BLU</v>
      </c>
      <c r="AD40" s="146" t="str">
        <f ca="1">OFFSET($R40,0,V$12+(COUNTIF($R40:V40,$C40)))</f>
        <v>GRN</v>
      </c>
      <c r="AE40" s="146" t="str">
        <f ca="1">OFFSET($R40,0,W$12+(COUNTIF($R40:W40,$C40)))</f>
        <v>YLW</v>
      </c>
      <c r="AF40" s="146" t="str">
        <f ca="1">OFFSET($R40,0,X$12+(COUNTIF($R40:X40,$C40)))</f>
        <v>PRP</v>
      </c>
    </row>
    <row r="41" spans="1:32" ht="15" customHeight="1" x14ac:dyDescent="0.25">
      <c r="A41" s="212"/>
      <c r="B41" s="213"/>
      <c r="C41" s="214"/>
      <c r="D41" s="214"/>
      <c r="E41" s="314"/>
      <c r="F41" s="315"/>
      <c r="G41" s="316"/>
      <c r="H41" s="316"/>
      <c r="I41" s="316"/>
      <c r="J41" s="316"/>
      <c r="K41" s="316"/>
      <c r="L41" s="316"/>
      <c r="M41" s="316"/>
      <c r="N41" s="317"/>
      <c r="P41" s="144" t="str">
        <f t="shared" si="0"/>
        <v/>
      </c>
      <c r="R41" s="146" t="str">
        <f t="shared" ca="1" si="1"/>
        <v>WHT</v>
      </c>
      <c r="S41" s="146" t="str">
        <f t="shared" ca="1" si="2"/>
        <v>BRN</v>
      </c>
      <c r="T41" s="146" t="str">
        <f t="shared" ca="1" si="3"/>
        <v>ORG</v>
      </c>
      <c r="U41" s="146" t="str">
        <f t="shared" ca="1" si="4"/>
        <v>BLU</v>
      </c>
      <c r="V41" s="146" t="str">
        <f t="shared" ca="1" si="5"/>
        <v>GRN</v>
      </c>
      <c r="W41" s="146" t="str">
        <f t="shared" ca="1" si="6"/>
        <v>YLW</v>
      </c>
      <c r="X41" s="146" t="str">
        <f t="shared" ca="1" si="7"/>
        <v>PRP</v>
      </c>
      <c r="Y41" s="146" t="str">
        <f t="shared" ca="1" si="8"/>
        <v>RED</v>
      </c>
      <c r="Z41" s="146" t="str">
        <f ca="1">OFFSET($R41,0,R$12+(COUNTIF($R41:R41,$C41)))</f>
        <v>WHT</v>
      </c>
      <c r="AA41" s="146" t="str">
        <f ca="1">OFFSET($R41,0,S$12+(COUNTIF($R41:S41,$C41)))</f>
        <v>BRN</v>
      </c>
      <c r="AB41" s="146" t="str">
        <f ca="1">OFFSET($R41,0,T$12+(COUNTIF($R41:T41,$C41)))</f>
        <v>ORG</v>
      </c>
      <c r="AC41" s="146" t="str">
        <f ca="1">OFFSET($R41,0,U$12+(COUNTIF($R41:U41,$C41)))</f>
        <v>BLU</v>
      </c>
      <c r="AD41" s="146" t="str">
        <f ca="1">OFFSET($R41,0,V$12+(COUNTIF($R41:V41,$C41)))</f>
        <v>GRN</v>
      </c>
      <c r="AE41" s="146" t="str">
        <f ca="1">OFFSET($R41,0,W$12+(COUNTIF($R41:W41,$C41)))</f>
        <v>YLW</v>
      </c>
      <c r="AF41" s="146" t="str">
        <f ca="1">OFFSET($R41,0,X$12+(COUNTIF($R41:X41,$C41)))</f>
        <v>PRP</v>
      </c>
    </row>
    <row r="42" spans="1:32" ht="15" customHeight="1" x14ac:dyDescent="0.25">
      <c r="A42" s="212"/>
      <c r="B42" s="213"/>
      <c r="C42" s="214"/>
      <c r="D42" s="214"/>
      <c r="E42" s="314"/>
      <c r="F42" s="315"/>
      <c r="G42" s="316"/>
      <c r="H42" s="316"/>
      <c r="I42" s="316"/>
      <c r="J42" s="316"/>
      <c r="K42" s="316"/>
      <c r="L42" s="316"/>
      <c r="M42" s="316"/>
      <c r="N42" s="317"/>
      <c r="P42" s="144" t="str">
        <f t="shared" si="0"/>
        <v/>
      </c>
      <c r="R42" s="146" t="str">
        <f t="shared" ca="1" si="1"/>
        <v>WHT</v>
      </c>
      <c r="S42" s="146" t="str">
        <f t="shared" ca="1" si="2"/>
        <v>BRN</v>
      </c>
      <c r="T42" s="146" t="str">
        <f t="shared" ca="1" si="3"/>
        <v>ORG</v>
      </c>
      <c r="U42" s="146" t="str">
        <f t="shared" ca="1" si="4"/>
        <v>BLU</v>
      </c>
      <c r="V42" s="146" t="str">
        <f t="shared" ca="1" si="5"/>
        <v>GRN</v>
      </c>
      <c r="W42" s="146" t="str">
        <f t="shared" ca="1" si="6"/>
        <v>YLW</v>
      </c>
      <c r="X42" s="146" t="str">
        <f t="shared" ca="1" si="7"/>
        <v>PRP</v>
      </c>
      <c r="Y42" s="146" t="str">
        <f t="shared" ca="1" si="8"/>
        <v>RED</v>
      </c>
      <c r="Z42" s="146" t="str">
        <f ca="1">OFFSET($R42,0,R$12+(COUNTIF($R42:R42,$C42)))</f>
        <v>WHT</v>
      </c>
      <c r="AA42" s="146" t="str">
        <f ca="1">OFFSET($R42,0,S$12+(COUNTIF($R42:S42,$C42)))</f>
        <v>BRN</v>
      </c>
      <c r="AB42" s="146" t="str">
        <f ca="1">OFFSET($R42,0,T$12+(COUNTIF($R42:T42,$C42)))</f>
        <v>ORG</v>
      </c>
      <c r="AC42" s="146" t="str">
        <f ca="1">OFFSET($R42,0,U$12+(COUNTIF($R42:U42,$C42)))</f>
        <v>BLU</v>
      </c>
      <c r="AD42" s="146" t="str">
        <f ca="1">OFFSET($R42,0,V$12+(COUNTIF($R42:V42,$C42)))</f>
        <v>GRN</v>
      </c>
      <c r="AE42" s="146" t="str">
        <f ca="1">OFFSET($R42,0,W$12+(COUNTIF($R42:W42,$C42)))</f>
        <v>YLW</v>
      </c>
      <c r="AF42" s="146" t="str">
        <f ca="1">OFFSET($R42,0,X$12+(COUNTIF($R42:X42,$C42)))</f>
        <v>PRP</v>
      </c>
    </row>
    <row r="43" spans="1:32" ht="15" customHeight="1" x14ac:dyDescent="0.25">
      <c r="A43" s="212"/>
      <c r="B43" s="213"/>
      <c r="C43" s="214"/>
      <c r="D43" s="214"/>
      <c r="E43" s="314"/>
      <c r="F43" s="315"/>
      <c r="G43" s="316"/>
      <c r="H43" s="316"/>
      <c r="I43" s="316"/>
      <c r="J43" s="316"/>
      <c r="K43" s="316"/>
      <c r="L43" s="316"/>
      <c r="M43" s="316"/>
      <c r="N43" s="317"/>
      <c r="P43" s="144" t="str">
        <f t="shared" si="0"/>
        <v/>
      </c>
      <c r="R43" s="146" t="str">
        <f t="shared" ca="1" si="1"/>
        <v>WHT</v>
      </c>
      <c r="S43" s="146" t="str">
        <f t="shared" ca="1" si="2"/>
        <v>BRN</v>
      </c>
      <c r="T43" s="146" t="str">
        <f t="shared" ca="1" si="3"/>
        <v>ORG</v>
      </c>
      <c r="U43" s="146" t="str">
        <f t="shared" ca="1" si="4"/>
        <v>BLU</v>
      </c>
      <c r="V43" s="146" t="str">
        <f t="shared" ca="1" si="5"/>
        <v>GRN</v>
      </c>
      <c r="W43" s="146" t="str">
        <f t="shared" ca="1" si="6"/>
        <v>YLW</v>
      </c>
      <c r="X43" s="146" t="str">
        <f t="shared" ca="1" si="7"/>
        <v>PRP</v>
      </c>
      <c r="Y43" s="146" t="str">
        <f t="shared" ca="1" si="8"/>
        <v>RED</v>
      </c>
      <c r="Z43" s="146" t="str">
        <f ca="1">OFFSET($R43,0,R$12+(COUNTIF($R43:R43,$C43)))</f>
        <v>WHT</v>
      </c>
      <c r="AA43" s="146" t="str">
        <f ca="1">OFFSET($R43,0,S$12+(COUNTIF($R43:S43,$C43)))</f>
        <v>BRN</v>
      </c>
      <c r="AB43" s="146" t="str">
        <f ca="1">OFFSET($R43,0,T$12+(COUNTIF($R43:T43,$C43)))</f>
        <v>ORG</v>
      </c>
      <c r="AC43" s="146" t="str">
        <f ca="1">OFFSET($R43,0,U$12+(COUNTIF($R43:U43,$C43)))</f>
        <v>BLU</v>
      </c>
      <c r="AD43" s="146" t="str">
        <f ca="1">OFFSET($R43,0,V$12+(COUNTIF($R43:V43,$C43)))</f>
        <v>GRN</v>
      </c>
      <c r="AE43" s="146" t="str">
        <f ca="1">OFFSET($R43,0,W$12+(COUNTIF($R43:W43,$C43)))</f>
        <v>YLW</v>
      </c>
      <c r="AF43" s="146" t="str">
        <f ca="1">OFFSET($R43,0,X$12+(COUNTIF($R43:X43,$C43)))</f>
        <v>PRP</v>
      </c>
    </row>
    <row r="44" spans="1:32" ht="15" customHeight="1" x14ac:dyDescent="0.25">
      <c r="A44" s="212"/>
      <c r="B44" s="213"/>
      <c r="C44" s="214"/>
      <c r="D44" s="214"/>
      <c r="E44" s="314"/>
      <c r="F44" s="315"/>
      <c r="G44" s="316"/>
      <c r="H44" s="316"/>
      <c r="I44" s="316"/>
      <c r="J44" s="316"/>
      <c r="K44" s="316"/>
      <c r="L44" s="316"/>
      <c r="M44" s="316"/>
      <c r="N44" s="317"/>
      <c r="P44" s="144" t="str">
        <f t="shared" si="0"/>
        <v/>
      </c>
      <c r="R44" s="146" t="str">
        <f t="shared" ca="1" si="1"/>
        <v>WHT</v>
      </c>
      <c r="S44" s="146" t="str">
        <f t="shared" ca="1" si="2"/>
        <v>BRN</v>
      </c>
      <c r="T44" s="146" t="str">
        <f t="shared" ca="1" si="3"/>
        <v>ORG</v>
      </c>
      <c r="U44" s="146" t="str">
        <f t="shared" ca="1" si="4"/>
        <v>BLU</v>
      </c>
      <c r="V44" s="146" t="str">
        <f t="shared" ca="1" si="5"/>
        <v>GRN</v>
      </c>
      <c r="W44" s="146" t="str">
        <f t="shared" ca="1" si="6"/>
        <v>YLW</v>
      </c>
      <c r="X44" s="146" t="str">
        <f t="shared" ca="1" si="7"/>
        <v>PRP</v>
      </c>
      <c r="Y44" s="146" t="str">
        <f t="shared" ca="1" si="8"/>
        <v>RED</v>
      </c>
      <c r="Z44" s="146" t="str">
        <f ca="1">OFFSET($R44,0,R$12+(COUNTIF($R44:R44,$C44)))</f>
        <v>WHT</v>
      </c>
      <c r="AA44" s="146" t="str">
        <f ca="1">OFFSET($R44,0,S$12+(COUNTIF($R44:S44,$C44)))</f>
        <v>BRN</v>
      </c>
      <c r="AB44" s="146" t="str">
        <f ca="1">OFFSET($R44,0,T$12+(COUNTIF($R44:T44,$C44)))</f>
        <v>ORG</v>
      </c>
      <c r="AC44" s="146" t="str">
        <f ca="1">OFFSET($R44,0,U$12+(COUNTIF($R44:U44,$C44)))</f>
        <v>BLU</v>
      </c>
      <c r="AD44" s="146" t="str">
        <f ca="1">OFFSET($R44,0,V$12+(COUNTIF($R44:V44,$C44)))</f>
        <v>GRN</v>
      </c>
      <c r="AE44" s="146" t="str">
        <f ca="1">OFFSET($R44,0,W$12+(COUNTIF($R44:W44,$C44)))</f>
        <v>YLW</v>
      </c>
      <c r="AF44" s="146" t="str">
        <f ca="1">OFFSET($R44,0,X$12+(COUNTIF($R44:X44,$C44)))</f>
        <v>PRP</v>
      </c>
    </row>
    <row r="45" spans="1:32" ht="15" customHeight="1" x14ac:dyDescent="0.25">
      <c r="A45" s="212"/>
      <c r="B45" s="213"/>
      <c r="C45" s="214"/>
      <c r="D45" s="214"/>
      <c r="E45" s="314"/>
      <c r="F45" s="315"/>
      <c r="G45" s="316"/>
      <c r="H45" s="316"/>
      <c r="I45" s="316"/>
      <c r="J45" s="316"/>
      <c r="K45" s="316"/>
      <c r="L45" s="316"/>
      <c r="M45" s="316"/>
      <c r="N45" s="317"/>
      <c r="P45" s="144" t="str">
        <f t="shared" si="0"/>
        <v/>
      </c>
      <c r="R45" s="146" t="str">
        <f t="shared" ca="1" si="1"/>
        <v>WHT</v>
      </c>
      <c r="S45" s="146" t="str">
        <f t="shared" ca="1" si="2"/>
        <v>BRN</v>
      </c>
      <c r="T45" s="146" t="str">
        <f t="shared" ca="1" si="3"/>
        <v>ORG</v>
      </c>
      <c r="U45" s="146" t="str">
        <f t="shared" ca="1" si="4"/>
        <v>BLU</v>
      </c>
      <c r="V45" s="146" t="str">
        <f t="shared" ca="1" si="5"/>
        <v>GRN</v>
      </c>
      <c r="W45" s="146" t="str">
        <f t="shared" ca="1" si="6"/>
        <v>YLW</v>
      </c>
      <c r="X45" s="146" t="str">
        <f t="shared" ca="1" si="7"/>
        <v>PRP</v>
      </c>
      <c r="Y45" s="146" t="str">
        <f t="shared" ca="1" si="8"/>
        <v>RED</v>
      </c>
      <c r="Z45" s="146" t="str">
        <f ca="1">OFFSET($R45,0,R$12+(COUNTIF($R45:R45,$C45)))</f>
        <v>WHT</v>
      </c>
      <c r="AA45" s="146" t="str">
        <f ca="1">OFFSET($R45,0,S$12+(COUNTIF($R45:S45,$C45)))</f>
        <v>BRN</v>
      </c>
      <c r="AB45" s="146" t="str">
        <f ca="1">OFFSET($R45,0,T$12+(COUNTIF($R45:T45,$C45)))</f>
        <v>ORG</v>
      </c>
      <c r="AC45" s="146" t="str">
        <f ca="1">OFFSET($R45,0,U$12+(COUNTIF($R45:U45,$C45)))</f>
        <v>BLU</v>
      </c>
      <c r="AD45" s="146" t="str">
        <f ca="1">OFFSET($R45,0,V$12+(COUNTIF($R45:V45,$C45)))</f>
        <v>GRN</v>
      </c>
      <c r="AE45" s="146" t="str">
        <f ca="1">OFFSET($R45,0,W$12+(COUNTIF($R45:W45,$C45)))</f>
        <v>YLW</v>
      </c>
      <c r="AF45" s="146" t="str">
        <f ca="1">OFFSET($R45,0,X$12+(COUNTIF($R45:X45,$C45)))</f>
        <v>PRP</v>
      </c>
    </row>
    <row r="46" spans="1:32" ht="15" customHeight="1" x14ac:dyDescent="0.25">
      <c r="A46" s="212"/>
      <c r="B46" s="213"/>
      <c r="C46" s="214"/>
      <c r="D46" s="214"/>
      <c r="E46" s="314"/>
      <c r="F46" s="315"/>
      <c r="G46" s="316"/>
      <c r="H46" s="316"/>
      <c r="I46" s="316"/>
      <c r="J46" s="316"/>
      <c r="K46" s="316"/>
      <c r="L46" s="316"/>
      <c r="M46" s="316"/>
      <c r="N46" s="317"/>
      <c r="P46" s="144" t="str">
        <f t="shared" si="0"/>
        <v/>
      </c>
      <c r="R46" s="146" t="str">
        <f t="shared" ca="1" si="1"/>
        <v>WHT</v>
      </c>
      <c r="S46" s="146" t="str">
        <f t="shared" ca="1" si="2"/>
        <v>BRN</v>
      </c>
      <c r="T46" s="146" t="str">
        <f t="shared" ca="1" si="3"/>
        <v>ORG</v>
      </c>
      <c r="U46" s="146" t="str">
        <f t="shared" ca="1" si="4"/>
        <v>BLU</v>
      </c>
      <c r="V46" s="146" t="str">
        <f t="shared" ca="1" si="5"/>
        <v>GRN</v>
      </c>
      <c r="W46" s="146" t="str">
        <f t="shared" ca="1" si="6"/>
        <v>YLW</v>
      </c>
      <c r="X46" s="146" t="str">
        <f t="shared" ca="1" si="7"/>
        <v>PRP</v>
      </c>
      <c r="Y46" s="146" t="str">
        <f t="shared" ca="1" si="8"/>
        <v>RED</v>
      </c>
      <c r="Z46" s="146" t="str">
        <f ca="1">OFFSET($R46,0,R$12+(COUNTIF($R46:R46,$C46)))</f>
        <v>WHT</v>
      </c>
      <c r="AA46" s="146" t="str">
        <f ca="1">OFFSET($R46,0,S$12+(COUNTIF($R46:S46,$C46)))</f>
        <v>BRN</v>
      </c>
      <c r="AB46" s="146" t="str">
        <f ca="1">OFFSET($R46,0,T$12+(COUNTIF($R46:T46,$C46)))</f>
        <v>ORG</v>
      </c>
      <c r="AC46" s="146" t="str">
        <f ca="1">OFFSET($R46,0,U$12+(COUNTIF($R46:U46,$C46)))</f>
        <v>BLU</v>
      </c>
      <c r="AD46" s="146" t="str">
        <f ca="1">OFFSET($R46,0,V$12+(COUNTIF($R46:V46,$C46)))</f>
        <v>GRN</v>
      </c>
      <c r="AE46" s="146" t="str">
        <f ca="1">OFFSET($R46,0,W$12+(COUNTIF($R46:W46,$C46)))</f>
        <v>YLW</v>
      </c>
      <c r="AF46" s="146" t="str">
        <f ca="1">OFFSET($R46,0,X$12+(COUNTIF($R46:X46,$C46)))</f>
        <v>PRP</v>
      </c>
    </row>
    <row r="47" spans="1:32" ht="15" customHeight="1" x14ac:dyDescent="0.25">
      <c r="A47" s="212"/>
      <c r="B47" s="213"/>
      <c r="C47" s="214"/>
      <c r="D47" s="214"/>
      <c r="E47" s="314"/>
      <c r="F47" s="315"/>
      <c r="G47" s="316"/>
      <c r="H47" s="316"/>
      <c r="I47" s="316"/>
      <c r="J47" s="316"/>
      <c r="K47" s="316"/>
      <c r="L47" s="316"/>
      <c r="M47" s="316"/>
      <c r="N47" s="317"/>
      <c r="P47" s="144" t="str">
        <f t="shared" si="0"/>
        <v/>
      </c>
      <c r="R47" s="146" t="str">
        <f t="shared" ca="1" si="1"/>
        <v>WHT</v>
      </c>
      <c r="S47" s="146" t="str">
        <f t="shared" ca="1" si="2"/>
        <v>BRN</v>
      </c>
      <c r="T47" s="146" t="str">
        <f t="shared" ca="1" si="3"/>
        <v>ORG</v>
      </c>
      <c r="U47" s="146" t="str">
        <f t="shared" ca="1" si="4"/>
        <v>BLU</v>
      </c>
      <c r="V47" s="146" t="str">
        <f t="shared" ca="1" si="5"/>
        <v>GRN</v>
      </c>
      <c r="W47" s="146" t="str">
        <f t="shared" ca="1" si="6"/>
        <v>YLW</v>
      </c>
      <c r="X47" s="146" t="str">
        <f t="shared" ca="1" si="7"/>
        <v>PRP</v>
      </c>
      <c r="Y47" s="146" t="str">
        <f t="shared" ca="1" si="8"/>
        <v>RED</v>
      </c>
      <c r="Z47" s="146" t="str">
        <f ca="1">OFFSET($R47,0,R$12+(COUNTIF($R47:R47,$C47)))</f>
        <v>WHT</v>
      </c>
      <c r="AA47" s="146" t="str">
        <f ca="1">OFFSET($R47,0,S$12+(COUNTIF($R47:S47,$C47)))</f>
        <v>BRN</v>
      </c>
      <c r="AB47" s="146" t="str">
        <f ca="1">OFFSET($R47,0,T$12+(COUNTIF($R47:T47,$C47)))</f>
        <v>ORG</v>
      </c>
      <c r="AC47" s="146" t="str">
        <f ca="1">OFFSET($R47,0,U$12+(COUNTIF($R47:U47,$C47)))</f>
        <v>BLU</v>
      </c>
      <c r="AD47" s="146" t="str">
        <f ca="1">OFFSET($R47,0,V$12+(COUNTIF($R47:V47,$C47)))</f>
        <v>GRN</v>
      </c>
      <c r="AE47" s="146" t="str">
        <f ca="1">OFFSET($R47,0,W$12+(COUNTIF($R47:W47,$C47)))</f>
        <v>YLW</v>
      </c>
      <c r="AF47" s="146" t="str">
        <f ca="1">OFFSET($R47,0,X$12+(COUNTIF($R47:X47,$C47)))</f>
        <v>PRP</v>
      </c>
    </row>
    <row r="48" spans="1:32" ht="15" customHeight="1" x14ac:dyDescent="0.25">
      <c r="A48" s="212"/>
      <c r="B48" s="213"/>
      <c r="C48" s="214"/>
      <c r="D48" s="214"/>
      <c r="E48" s="314"/>
      <c r="F48" s="315"/>
      <c r="G48" s="316"/>
      <c r="H48" s="316"/>
      <c r="I48" s="316"/>
      <c r="J48" s="316"/>
      <c r="K48" s="316"/>
      <c r="L48" s="316"/>
      <c r="M48" s="316"/>
      <c r="N48" s="317"/>
      <c r="P48" s="144" t="str">
        <f t="shared" si="0"/>
        <v/>
      </c>
      <c r="R48" s="146" t="str">
        <f t="shared" ca="1" si="1"/>
        <v>WHT</v>
      </c>
      <c r="S48" s="146" t="str">
        <f t="shared" ca="1" si="2"/>
        <v>BRN</v>
      </c>
      <c r="T48" s="146" t="str">
        <f t="shared" ca="1" si="3"/>
        <v>ORG</v>
      </c>
      <c r="U48" s="146" t="str">
        <f t="shared" ca="1" si="4"/>
        <v>BLU</v>
      </c>
      <c r="V48" s="146" t="str">
        <f t="shared" ca="1" si="5"/>
        <v>GRN</v>
      </c>
      <c r="W48" s="146" t="str">
        <f t="shared" ca="1" si="6"/>
        <v>YLW</v>
      </c>
      <c r="X48" s="146" t="str">
        <f t="shared" ca="1" si="7"/>
        <v>PRP</v>
      </c>
      <c r="Y48" s="146" t="str">
        <f t="shared" ca="1" si="8"/>
        <v>RED</v>
      </c>
      <c r="Z48" s="146" t="str">
        <f ca="1">OFFSET($R48,0,R$12+(COUNTIF($R48:R48,$C48)))</f>
        <v>WHT</v>
      </c>
      <c r="AA48" s="146" t="str">
        <f ca="1">OFFSET($R48,0,S$12+(COUNTIF($R48:S48,$C48)))</f>
        <v>BRN</v>
      </c>
      <c r="AB48" s="146" t="str">
        <f ca="1">OFFSET($R48,0,T$12+(COUNTIF($R48:T48,$C48)))</f>
        <v>ORG</v>
      </c>
      <c r="AC48" s="146" t="str">
        <f ca="1">OFFSET($R48,0,U$12+(COUNTIF($R48:U48,$C48)))</f>
        <v>BLU</v>
      </c>
      <c r="AD48" s="146" t="str">
        <f ca="1">OFFSET($R48,0,V$12+(COUNTIF($R48:V48,$C48)))</f>
        <v>GRN</v>
      </c>
      <c r="AE48" s="146" t="str">
        <f ca="1">OFFSET($R48,0,W$12+(COUNTIF($R48:W48,$C48)))</f>
        <v>YLW</v>
      </c>
      <c r="AF48" s="146" t="str">
        <f ca="1">OFFSET($R48,0,X$12+(COUNTIF($R48:X48,$C48)))</f>
        <v>PRP</v>
      </c>
    </row>
  </sheetData>
  <sheetProtection password="E02B" sheet="1" objects="1" scenarios="1" selectLockedCells="1"/>
  <dataConsolidate/>
  <mergeCells count="53">
    <mergeCell ref="E46:N46"/>
    <mergeCell ref="E47:N47"/>
    <mergeCell ref="E48:N48"/>
    <mergeCell ref="E40:N40"/>
    <mergeCell ref="E41:N41"/>
    <mergeCell ref="E42:N42"/>
    <mergeCell ref="E43:N43"/>
    <mergeCell ref="E44:N44"/>
    <mergeCell ref="E45:N45"/>
    <mergeCell ref="E39:N39"/>
    <mergeCell ref="E28:N28"/>
    <mergeCell ref="E29:N29"/>
    <mergeCell ref="E30:N30"/>
    <mergeCell ref="E31:N31"/>
    <mergeCell ref="E32:N32"/>
    <mergeCell ref="E33:N33"/>
    <mergeCell ref="E34:N34"/>
    <mergeCell ref="E35:N35"/>
    <mergeCell ref="E36:N36"/>
    <mergeCell ref="E37:N37"/>
    <mergeCell ref="E38:N38"/>
    <mergeCell ref="E27:N27"/>
    <mergeCell ref="E16:N16"/>
    <mergeCell ref="E17:N17"/>
    <mergeCell ref="E18:N18"/>
    <mergeCell ref="E19:N19"/>
    <mergeCell ref="E20:N20"/>
    <mergeCell ref="E21:N21"/>
    <mergeCell ref="E22:N22"/>
    <mergeCell ref="E23:N23"/>
    <mergeCell ref="E24:N24"/>
    <mergeCell ref="E25:N25"/>
    <mergeCell ref="E26:N26"/>
    <mergeCell ref="H1:J1"/>
    <mergeCell ref="H2:J3"/>
    <mergeCell ref="H4:J4"/>
    <mergeCell ref="E13:N13"/>
    <mergeCell ref="E14:N14"/>
    <mergeCell ref="A5:J5"/>
    <mergeCell ref="K2:L2"/>
    <mergeCell ref="K3:L3"/>
    <mergeCell ref="K4:L4"/>
    <mergeCell ref="M1:N1"/>
    <mergeCell ref="M2:N2"/>
    <mergeCell ref="M3:N3"/>
    <mergeCell ref="M4:N4"/>
    <mergeCell ref="K1:L1"/>
    <mergeCell ref="E15:N15"/>
    <mergeCell ref="L6:M6"/>
    <mergeCell ref="E12:N12"/>
    <mergeCell ref="B12:D12"/>
    <mergeCell ref="B9:J9"/>
    <mergeCell ref="B10:J10"/>
  </mergeCells>
  <phoneticPr fontId="0" type="noConversion"/>
  <conditionalFormatting sqref="H2:J4">
    <cfRule type="cellIs" dxfId="210" priority="1" stopIfTrue="1" operator="equal">
      <formula>""</formula>
    </cfRule>
  </conditionalFormatting>
  <conditionalFormatting sqref="E13:N48">
    <cfRule type="expression" dxfId="209" priority="2" stopIfTrue="1">
      <formula>LEN(E13)&gt;20</formula>
    </cfRule>
  </conditionalFormatting>
  <dataValidations count="3">
    <dataValidation type="list" allowBlank="1" showErrorMessage="1" sqref="B13:B48">
      <formula1>$R$1:$R$9</formula1>
    </dataValidation>
    <dataValidation type="list" allowBlank="1" showInputMessage="1" showErrorMessage="1" sqref="D13:D48">
      <formula1>IF(ISBLANK(C13),$T$1:$T$1,$Z13:$AF13)</formula1>
    </dataValidation>
    <dataValidation type="list" allowBlank="1" showInputMessage="1" showErrorMessage="1" sqref="C13:C48">
      <formula1>IF(ISBLANK(B13),$T$1:$T$1,$R13:$Y13)</formula1>
    </dataValidation>
  </dataValidations>
  <printOptions horizontalCentered="1"/>
  <pageMargins left="0.25" right="0.25" top="0.625" bottom="0.75" header="0" footer="0"/>
  <pageSetup scale="99" orientation="portrait" r:id="rId1"/>
  <headerFooter alignWithMargins="0">
    <oddFooter>&amp;R&amp;9Printed: &amp;D &amp;T&amp;L&amp;9Form Revised: 3/18/2008
File: 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1"/>
    <pageSetUpPr fitToPage="1"/>
  </sheetPr>
  <dimension ref="A1:AH50"/>
  <sheetViews>
    <sheetView showGridLines="0" zoomScale="85" zoomScaleNormal="80" workbookViewId="0">
      <selection activeCell="A14" sqref="A14"/>
    </sheetView>
  </sheetViews>
  <sheetFormatPr defaultColWidth="9.109375" defaultRowHeight="13.2" x14ac:dyDescent="0.25"/>
  <cols>
    <col min="1" max="1" width="10.6640625" style="2" customWidth="1"/>
    <col min="2" max="15" width="6.6640625" style="2" customWidth="1"/>
    <col min="16" max="16" width="5.6640625" style="2" customWidth="1"/>
    <col min="17" max="17" width="6.6640625" style="2" customWidth="1"/>
    <col min="18" max="31" width="6.6640625" style="2" hidden="1" customWidth="1"/>
    <col min="32" max="32" width="6.6640625" style="170" hidden="1" customWidth="1"/>
    <col min="33" max="33" width="6.6640625" style="2" hidden="1" customWidth="1"/>
    <col min="34" max="34" width="6.6640625" style="2" customWidth="1"/>
    <col min="35" max="16384" width="9.109375" style="2"/>
  </cols>
  <sheetData>
    <row r="1" spans="1:34" s="50" customFormat="1" ht="15" customHeight="1" thickBot="1" x14ac:dyDescent="0.35">
      <c r="A1" s="48"/>
      <c r="B1" s="48"/>
      <c r="C1" s="48"/>
      <c r="D1" s="48"/>
      <c r="E1" s="48"/>
      <c r="F1" s="48"/>
      <c r="G1" s="48"/>
      <c r="H1" s="275" t="str">
        <f>IF(ISBLANK(R1),"",VLOOKUP(R1,'Job Info.'!X:AA,4,FALSE))</f>
        <v>Master</v>
      </c>
      <c r="I1" s="275"/>
      <c r="J1" s="275"/>
      <c r="K1" s="324" t="s">
        <v>125</v>
      </c>
      <c r="L1" s="324"/>
      <c r="M1" s="324"/>
      <c r="N1" s="326" t="str">
        <f ca="1">'Job Info.'!D12</f>
        <v>260-868-6000</v>
      </c>
      <c r="O1" s="326"/>
      <c r="P1" s="63"/>
      <c r="Q1" s="118" t="s">
        <v>80</v>
      </c>
      <c r="R1" s="120" t="s">
        <v>155</v>
      </c>
      <c r="S1" s="117">
        <f>IF(ISBLANK(R1),"",VLOOKUP(R1,'Job Info.'!X:AA,2,FALSE))</f>
        <v>0</v>
      </c>
      <c r="AF1" s="117"/>
      <c r="AH1" s="119" t="s">
        <v>81</v>
      </c>
    </row>
    <row r="2" spans="1:34" s="50" customFormat="1" ht="15" customHeight="1" thickTop="1" x14ac:dyDescent="0.25">
      <c r="A2" s="48"/>
      <c r="B2" s="48"/>
      <c r="C2" s="48"/>
      <c r="D2" s="48"/>
      <c r="E2" s="48"/>
      <c r="F2" s="48"/>
      <c r="G2" s="48"/>
      <c r="H2" s="339" t="str">
        <f>IF(ISBLANK(R1),"",IF(VLOOKUP(R1,'Job Info.'!X:Z,2,FALSE),"Released for Fabrication",""))</f>
        <v/>
      </c>
      <c r="I2" s="340"/>
      <c r="J2" s="341"/>
      <c r="K2" s="324" t="s">
        <v>126</v>
      </c>
      <c r="L2" s="324"/>
      <c r="M2" s="324"/>
      <c r="N2" s="326" t="str">
        <f ca="1">'Job Info.'!D13</f>
        <v>260-868-6002</v>
      </c>
      <c r="O2" s="326"/>
      <c r="P2" s="63"/>
      <c r="AF2" s="117"/>
    </row>
    <row r="3" spans="1:34" s="50" customFormat="1" ht="15" customHeight="1" x14ac:dyDescent="0.25">
      <c r="A3" s="48"/>
      <c r="B3" s="48"/>
      <c r="C3" s="48"/>
      <c r="D3" s="48"/>
      <c r="E3" s="48"/>
      <c r="F3" s="48"/>
      <c r="G3" s="48"/>
      <c r="H3" s="342"/>
      <c r="I3" s="343"/>
      <c r="J3" s="344"/>
      <c r="K3" s="324" t="s">
        <v>128</v>
      </c>
      <c r="L3" s="324"/>
      <c r="M3" s="324"/>
      <c r="N3" s="326" t="str">
        <f ca="1">'Job Info.'!D14</f>
        <v>260-868-6003</v>
      </c>
      <c r="O3" s="326"/>
      <c r="P3" s="63"/>
      <c r="AF3" s="117"/>
    </row>
    <row r="4" spans="1:34" s="50" customFormat="1" ht="15" customHeight="1" thickBot="1" x14ac:dyDescent="0.3">
      <c r="A4" s="48"/>
      <c r="B4" s="48"/>
      <c r="C4" s="48"/>
      <c r="D4" s="48"/>
      <c r="E4" s="48"/>
      <c r="F4" s="48"/>
      <c r="G4" s="48"/>
      <c r="H4" s="345" t="str">
        <f>IF(ISBLANK(R1),"",IF(VLOOKUP(R1,'Job Info.'!X:Z,2,FALSE),VLOOKUP(R1,'Job Info.'!X:Z,3,FALSE),""))</f>
        <v/>
      </c>
      <c r="I4" s="346"/>
      <c r="J4" s="347"/>
      <c r="K4" s="324" t="s">
        <v>127</v>
      </c>
      <c r="L4" s="324"/>
      <c r="M4" s="324"/>
      <c r="N4" s="326" t="str">
        <f ca="1">'Job Info.'!D15</f>
        <v>260-868-6004</v>
      </c>
      <c r="O4" s="326"/>
      <c r="P4" s="63"/>
      <c r="AF4" s="117"/>
    </row>
    <row r="5" spans="1:34" s="50" customFormat="1" ht="18" customHeight="1" thickTop="1" x14ac:dyDescent="0.25">
      <c r="A5" s="325" t="str">
        <f ca="1">'Job Info.'!D11</f>
        <v>6115 County Road 42 | Butler, IN  46721 | www.newmill.com</v>
      </c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48"/>
      <c r="M5" s="48"/>
      <c r="N5" s="48"/>
      <c r="O5" s="48"/>
      <c r="P5" s="63"/>
      <c r="AF5" s="117"/>
    </row>
    <row r="6" spans="1:34" s="50" customFormat="1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9" t="s">
        <v>20</v>
      </c>
      <c r="L6" s="293" t="str">
        <f>IF(ISBLANK('Job Info.'!D8),"",'Job Info.'!D8)</f>
        <v/>
      </c>
      <c r="M6" s="293"/>
      <c r="N6" s="48"/>
      <c r="O6" s="48"/>
      <c r="P6" s="63"/>
      <c r="AF6" s="117"/>
    </row>
    <row r="7" spans="1:34" ht="15" customHeight="1" x14ac:dyDescent="0.25">
      <c r="A7" s="51" t="s">
        <v>67</v>
      </c>
      <c r="B7" s="52"/>
      <c r="C7" s="52"/>
      <c r="D7" s="52"/>
      <c r="E7" s="52"/>
      <c r="F7" s="52"/>
      <c r="G7" s="48"/>
      <c r="H7" s="52"/>
      <c r="I7" s="52"/>
      <c r="J7" s="52"/>
      <c r="K7" s="53" t="s">
        <v>21</v>
      </c>
      <c r="L7" s="224">
        <v>4</v>
      </c>
      <c r="M7" s="133" t="str">
        <f>IF(ISBLANK('Job Info.'!D9),"",'Job Info.'!D9)</f>
        <v/>
      </c>
      <c r="N7" s="52"/>
      <c r="O7" s="52"/>
      <c r="P7" s="64"/>
    </row>
    <row r="8" spans="1:34" ht="6" customHeight="1" x14ac:dyDescent="0.2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64"/>
    </row>
    <row r="9" spans="1:34" ht="15.9" customHeight="1" x14ac:dyDescent="0.25">
      <c r="A9" s="54" t="s">
        <v>1</v>
      </c>
      <c r="B9" s="271" t="str">
        <f>IF(ISBLANK('Job Info.'!D3),"",'Job Info.'!D3)</f>
        <v/>
      </c>
      <c r="C9" s="271"/>
      <c r="D9" s="271"/>
      <c r="E9" s="271"/>
      <c r="F9" s="271"/>
      <c r="G9" s="272"/>
      <c r="H9" s="292" t="s">
        <v>2</v>
      </c>
      <c r="I9" s="292"/>
      <c r="J9" s="271" t="str">
        <f>IF(ISBLANK('Job Info.'!D5),"",'Job Info.'!D5)</f>
        <v/>
      </c>
      <c r="K9" s="271"/>
      <c r="L9" s="271"/>
      <c r="M9" s="271"/>
      <c r="N9" s="271"/>
      <c r="O9" s="272"/>
      <c r="P9" s="64"/>
    </row>
    <row r="10" spans="1:34" ht="15.9" customHeight="1" x14ac:dyDescent="0.25">
      <c r="A10" s="54" t="s">
        <v>3</v>
      </c>
      <c r="B10" s="271" t="str">
        <f>IF(ISBLANK('Job Info.'!D4),"",'Job Info.'!D4)</f>
        <v/>
      </c>
      <c r="C10" s="271"/>
      <c r="D10" s="271"/>
      <c r="E10" s="271"/>
      <c r="F10" s="271"/>
      <c r="G10" s="272"/>
      <c r="H10" s="292" t="s">
        <v>22</v>
      </c>
      <c r="I10" s="292"/>
      <c r="J10" s="271" t="str">
        <f>IF(ISBLANK('Job Info.'!D6),"",'Job Info.'!D6)</f>
        <v/>
      </c>
      <c r="K10" s="272"/>
      <c r="L10" s="295" t="s">
        <v>23</v>
      </c>
      <c r="M10" s="292"/>
      <c r="N10" s="271" t="str">
        <f>IF(ISBLANK('Job Info.'!D7),"",'Job Info.'!D7)</f>
        <v/>
      </c>
      <c r="O10" s="272"/>
      <c r="P10" s="64"/>
    </row>
    <row r="11" spans="1:34" ht="6" customHeight="1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64"/>
      <c r="R11" s="330" t="s">
        <v>501</v>
      </c>
      <c r="S11" s="331"/>
      <c r="T11" s="331"/>
      <c r="U11" s="331"/>
      <c r="V11" s="331"/>
      <c r="W11" s="331"/>
      <c r="X11" s="331"/>
      <c r="Y11" s="331"/>
      <c r="Z11" s="331"/>
      <c r="AA11" s="331"/>
      <c r="AB11" s="331"/>
      <c r="AC11" s="331"/>
      <c r="AD11" s="331"/>
      <c r="AE11" s="332"/>
      <c r="AF11" s="327" t="s">
        <v>507</v>
      </c>
      <c r="AG11" s="327" t="s">
        <v>508</v>
      </c>
    </row>
    <row r="12" spans="1:34" s="57" customFormat="1" ht="15.9" customHeight="1" x14ac:dyDescent="0.25">
      <c r="A12" s="323" t="s">
        <v>51</v>
      </c>
      <c r="B12" s="289" t="s">
        <v>71</v>
      </c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64"/>
      <c r="R12" s="333"/>
      <c r="S12" s="334"/>
      <c r="T12" s="334"/>
      <c r="U12" s="334"/>
      <c r="V12" s="334"/>
      <c r="W12" s="334"/>
      <c r="X12" s="334"/>
      <c r="Y12" s="334"/>
      <c r="Z12" s="334"/>
      <c r="AA12" s="334"/>
      <c r="AB12" s="334"/>
      <c r="AC12" s="334"/>
      <c r="AD12" s="334"/>
      <c r="AE12" s="335"/>
      <c r="AF12" s="328"/>
      <c r="AG12" s="328"/>
    </row>
    <row r="13" spans="1:34" ht="15.9" customHeight="1" x14ac:dyDescent="0.25">
      <c r="A13" s="291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3"/>
      <c r="P13" s="65" t="s">
        <v>119</v>
      </c>
      <c r="R13" s="336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8"/>
      <c r="AF13" s="329"/>
      <c r="AG13" s="329"/>
    </row>
    <row r="14" spans="1:34" ht="15" customHeight="1" x14ac:dyDescent="0.25">
      <c r="A14" s="201"/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66" t="str">
        <f t="shared" ref="P14:P49" si="0">IF(ISBLANK(A14),"",SUM(B14:O14))</f>
        <v/>
      </c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30"/>
      <c r="AG14" s="229" t="b">
        <f>OR(IF(ISNUMBER(B14),B14&gt;R14),IF(ISNUMBER(C14),C14&gt;S14),IF(ISNUMBER(D14),D14&gt;T14),IF(ISNUMBER(E14),E14&gt;U14),IF(ISNUMBER(F14),F14&gt;V14),IF(ISNUMBER(G14),G14&gt;W14),IF(ISNUMBER(H14),H14&gt;X14),IF(ISNUMBER(I14),I14&gt;Y14),IF(ISNUMBER(J14),J14&gt;Z14),IF(ISNUMBER(K14),K14&gt;AA14),IF(ISNUMBER(L14),L14&gt;AB14),IF(ISNUMBER(M14),M14&gt;AC14),IF(ISNUMBER(N14),N14&gt;AD14),IF(ISNUMBER(O14),O14&gt;AE14))</f>
        <v>0</v>
      </c>
    </row>
    <row r="15" spans="1:34" ht="15" customHeight="1" x14ac:dyDescent="0.25">
      <c r="A15" s="201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66" t="str">
        <f t="shared" si="0"/>
        <v/>
      </c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30"/>
      <c r="AG15" s="229" t="b">
        <f t="shared" ref="AG15:AG49" si="1">OR(IF(ISNUMBER(B15),B15&gt;R15),IF(ISNUMBER(C15),C15&gt;S15),IF(ISNUMBER(D15),D15&gt;T15),IF(ISNUMBER(E15),E15&gt;U15),IF(ISNUMBER(F15),F15&gt;V15),IF(ISNUMBER(G15),G15&gt;W15),IF(ISNUMBER(H15),H15&gt;X15),IF(ISNUMBER(I15),I15&gt;Y15),IF(ISNUMBER(J15),J15&gt;Z15),IF(ISNUMBER(K15),K15&gt;AA15),IF(ISNUMBER(L15),L15&gt;AB15),IF(ISNUMBER(M15),M15&gt;AC15),IF(ISNUMBER(N15),N15&gt;AD15),IF(ISNUMBER(O15),O15&gt;AE15))</f>
        <v>0</v>
      </c>
    </row>
    <row r="16" spans="1:34" ht="15" customHeight="1" x14ac:dyDescent="0.25">
      <c r="A16" s="201"/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66" t="str">
        <f t="shared" si="0"/>
        <v/>
      </c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30"/>
      <c r="AG16" s="229" t="b">
        <f t="shared" si="1"/>
        <v>0</v>
      </c>
    </row>
    <row r="17" spans="1:33" ht="15" customHeight="1" x14ac:dyDescent="0.25">
      <c r="A17" s="201"/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66" t="str">
        <f t="shared" si="0"/>
        <v/>
      </c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30"/>
      <c r="AG17" s="229" t="b">
        <f t="shared" si="1"/>
        <v>0</v>
      </c>
    </row>
    <row r="18" spans="1:33" ht="15" customHeight="1" x14ac:dyDescent="0.25">
      <c r="A18" s="201"/>
      <c r="B18" s="200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66" t="str">
        <f t="shared" si="0"/>
        <v/>
      </c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30"/>
      <c r="AG18" s="229" t="b">
        <f t="shared" si="1"/>
        <v>0</v>
      </c>
    </row>
    <row r="19" spans="1:33" ht="15" customHeight="1" x14ac:dyDescent="0.25">
      <c r="A19" s="201"/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66" t="str">
        <f t="shared" si="0"/>
        <v/>
      </c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30"/>
      <c r="AG19" s="229" t="b">
        <f t="shared" si="1"/>
        <v>0</v>
      </c>
    </row>
    <row r="20" spans="1:33" ht="15" customHeight="1" x14ac:dyDescent="0.25">
      <c r="A20" s="201"/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66" t="str">
        <f t="shared" si="0"/>
        <v/>
      </c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30"/>
      <c r="AG20" s="229" t="b">
        <f t="shared" si="1"/>
        <v>0</v>
      </c>
    </row>
    <row r="21" spans="1:33" ht="15" customHeight="1" x14ac:dyDescent="0.25">
      <c r="A21" s="201"/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66" t="str">
        <f t="shared" si="0"/>
        <v/>
      </c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30"/>
      <c r="AG21" s="229" t="b">
        <f t="shared" si="1"/>
        <v>0</v>
      </c>
    </row>
    <row r="22" spans="1:33" ht="15" customHeight="1" x14ac:dyDescent="0.25">
      <c r="A22" s="201"/>
      <c r="B22" s="200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66" t="str">
        <f t="shared" si="0"/>
        <v/>
      </c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30"/>
      <c r="AG22" s="229" t="b">
        <f t="shared" si="1"/>
        <v>0</v>
      </c>
    </row>
    <row r="23" spans="1:33" ht="15" customHeight="1" x14ac:dyDescent="0.25">
      <c r="A23" s="201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66" t="str">
        <f t="shared" si="0"/>
        <v/>
      </c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30"/>
      <c r="AG23" s="229" t="b">
        <f t="shared" si="1"/>
        <v>0</v>
      </c>
    </row>
    <row r="24" spans="1:33" ht="15" customHeight="1" x14ac:dyDescent="0.25">
      <c r="A24" s="201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66" t="str">
        <f t="shared" si="0"/>
        <v/>
      </c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30"/>
      <c r="AG24" s="229" t="b">
        <f t="shared" si="1"/>
        <v>0</v>
      </c>
    </row>
    <row r="25" spans="1:33" ht="15" customHeight="1" x14ac:dyDescent="0.25">
      <c r="A25" s="201"/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66" t="str">
        <f t="shared" si="0"/>
        <v/>
      </c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30"/>
      <c r="AG25" s="229" t="b">
        <f t="shared" si="1"/>
        <v>0</v>
      </c>
    </row>
    <row r="26" spans="1:33" ht="15" customHeight="1" x14ac:dyDescent="0.25">
      <c r="A26" s="201"/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66" t="str">
        <f t="shared" si="0"/>
        <v/>
      </c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30"/>
      <c r="AG26" s="229" t="b">
        <f t="shared" si="1"/>
        <v>0</v>
      </c>
    </row>
    <row r="27" spans="1:33" ht="15" customHeight="1" x14ac:dyDescent="0.25">
      <c r="A27" s="201"/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66" t="str">
        <f t="shared" si="0"/>
        <v/>
      </c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30"/>
      <c r="AG27" s="229" t="b">
        <f t="shared" si="1"/>
        <v>0</v>
      </c>
    </row>
    <row r="28" spans="1:33" ht="15" customHeight="1" x14ac:dyDescent="0.25">
      <c r="A28" s="201"/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66" t="str">
        <f t="shared" si="0"/>
        <v/>
      </c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30"/>
      <c r="AG28" s="229" t="b">
        <f t="shared" si="1"/>
        <v>0</v>
      </c>
    </row>
    <row r="29" spans="1:33" ht="15" customHeight="1" x14ac:dyDescent="0.25">
      <c r="A29" s="201"/>
      <c r="B29" s="200"/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66" t="str">
        <f t="shared" si="0"/>
        <v/>
      </c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30"/>
      <c r="AG29" s="229" t="b">
        <f t="shared" si="1"/>
        <v>0</v>
      </c>
    </row>
    <row r="30" spans="1:33" ht="15" customHeight="1" x14ac:dyDescent="0.25">
      <c r="A30" s="201"/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66" t="str">
        <f t="shared" si="0"/>
        <v/>
      </c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30"/>
      <c r="AG30" s="229" t="b">
        <f t="shared" si="1"/>
        <v>0</v>
      </c>
    </row>
    <row r="31" spans="1:33" ht="15" customHeight="1" x14ac:dyDescent="0.25">
      <c r="A31" s="201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66" t="str">
        <f t="shared" si="0"/>
        <v/>
      </c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30"/>
      <c r="AG31" s="229" t="b">
        <f t="shared" si="1"/>
        <v>0</v>
      </c>
    </row>
    <row r="32" spans="1:33" ht="15" customHeight="1" x14ac:dyDescent="0.25">
      <c r="A32" s="201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66" t="str">
        <f t="shared" si="0"/>
        <v/>
      </c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30"/>
      <c r="AG32" s="229" t="b">
        <f t="shared" si="1"/>
        <v>0</v>
      </c>
    </row>
    <row r="33" spans="1:33" ht="15" customHeight="1" x14ac:dyDescent="0.25">
      <c r="A33" s="201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66" t="str">
        <f t="shared" si="0"/>
        <v/>
      </c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30"/>
      <c r="AG33" s="229" t="b">
        <f t="shared" si="1"/>
        <v>0</v>
      </c>
    </row>
    <row r="34" spans="1:33" ht="15" customHeight="1" x14ac:dyDescent="0.25">
      <c r="A34" s="201"/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66" t="str">
        <f t="shared" si="0"/>
        <v/>
      </c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30"/>
      <c r="AG34" s="229" t="b">
        <f t="shared" si="1"/>
        <v>0</v>
      </c>
    </row>
    <row r="35" spans="1:33" ht="15" customHeight="1" x14ac:dyDescent="0.25">
      <c r="A35" s="201"/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66" t="str">
        <f t="shared" si="0"/>
        <v/>
      </c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30"/>
      <c r="AG35" s="229" t="b">
        <f t="shared" si="1"/>
        <v>0</v>
      </c>
    </row>
    <row r="36" spans="1:33" ht="15" customHeight="1" x14ac:dyDescent="0.25">
      <c r="A36" s="201"/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66" t="str">
        <f t="shared" si="0"/>
        <v/>
      </c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30"/>
      <c r="AG36" s="229" t="b">
        <f t="shared" si="1"/>
        <v>0</v>
      </c>
    </row>
    <row r="37" spans="1:33" ht="15" customHeight="1" x14ac:dyDescent="0.25">
      <c r="A37" s="201"/>
      <c r="B37" s="200"/>
      <c r="C37" s="200"/>
      <c r="D37" s="200"/>
      <c r="E37" s="200"/>
      <c r="F37" s="200"/>
      <c r="G37" s="200"/>
      <c r="H37" s="200"/>
      <c r="I37" s="200"/>
      <c r="J37" s="200"/>
      <c r="K37" s="200"/>
      <c r="L37" s="200"/>
      <c r="M37" s="200"/>
      <c r="N37" s="200"/>
      <c r="O37" s="200"/>
      <c r="P37" s="66" t="str">
        <f t="shared" si="0"/>
        <v/>
      </c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30"/>
      <c r="AG37" s="229" t="b">
        <f t="shared" si="1"/>
        <v>0</v>
      </c>
    </row>
    <row r="38" spans="1:33" ht="15" customHeight="1" x14ac:dyDescent="0.25">
      <c r="A38" s="201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66" t="str">
        <f t="shared" si="0"/>
        <v/>
      </c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30"/>
      <c r="AG38" s="229" t="b">
        <f t="shared" si="1"/>
        <v>0</v>
      </c>
    </row>
    <row r="39" spans="1:33" ht="15" customHeight="1" x14ac:dyDescent="0.25">
      <c r="A39" s="201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66" t="str">
        <f t="shared" si="0"/>
        <v/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30"/>
      <c r="AG39" s="229" t="b">
        <f t="shared" si="1"/>
        <v>0</v>
      </c>
    </row>
    <row r="40" spans="1:33" ht="15" customHeight="1" x14ac:dyDescent="0.25">
      <c r="A40" s="201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66" t="str">
        <f t="shared" si="0"/>
        <v/>
      </c>
      <c r="R40" s="204"/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30"/>
      <c r="AG40" s="229" t="b">
        <f t="shared" si="1"/>
        <v>0</v>
      </c>
    </row>
    <row r="41" spans="1:33" ht="15" customHeight="1" x14ac:dyDescent="0.25">
      <c r="A41" s="201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66" t="str">
        <f t="shared" si="0"/>
        <v/>
      </c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30"/>
      <c r="AG41" s="229" t="b">
        <f t="shared" si="1"/>
        <v>0</v>
      </c>
    </row>
    <row r="42" spans="1:33" ht="15" customHeight="1" x14ac:dyDescent="0.25">
      <c r="A42" s="201"/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66" t="str">
        <f t="shared" si="0"/>
        <v/>
      </c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30"/>
      <c r="AG42" s="229" t="b">
        <f t="shared" si="1"/>
        <v>0</v>
      </c>
    </row>
    <row r="43" spans="1:33" ht="15" customHeight="1" x14ac:dyDescent="0.25">
      <c r="A43" s="201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66" t="str">
        <f t="shared" si="0"/>
        <v/>
      </c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30"/>
      <c r="AG43" s="229" t="b">
        <f t="shared" si="1"/>
        <v>0</v>
      </c>
    </row>
    <row r="44" spans="1:33" ht="15" customHeight="1" x14ac:dyDescent="0.25">
      <c r="A44" s="201"/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66" t="str">
        <f t="shared" si="0"/>
        <v/>
      </c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30"/>
      <c r="AG44" s="229" t="b">
        <f t="shared" si="1"/>
        <v>0</v>
      </c>
    </row>
    <row r="45" spans="1:33" ht="15" customHeight="1" x14ac:dyDescent="0.25">
      <c r="A45" s="201"/>
      <c r="B45" s="200"/>
      <c r="C45" s="200"/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66" t="str">
        <f t="shared" si="0"/>
        <v/>
      </c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30"/>
      <c r="AG45" s="229" t="b">
        <f t="shared" si="1"/>
        <v>0</v>
      </c>
    </row>
    <row r="46" spans="1:33" ht="15" customHeight="1" x14ac:dyDescent="0.25">
      <c r="A46" s="201"/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66" t="str">
        <f t="shared" si="0"/>
        <v/>
      </c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30"/>
      <c r="AG46" s="229" t="b">
        <f t="shared" si="1"/>
        <v>0</v>
      </c>
    </row>
    <row r="47" spans="1:33" ht="15" customHeight="1" x14ac:dyDescent="0.25">
      <c r="A47" s="201"/>
      <c r="B47" s="200"/>
      <c r="C47" s="200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66" t="str">
        <f t="shared" si="0"/>
        <v/>
      </c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30"/>
      <c r="AG47" s="229" t="b">
        <f t="shared" si="1"/>
        <v>0</v>
      </c>
    </row>
    <row r="48" spans="1:33" ht="15" customHeight="1" x14ac:dyDescent="0.25">
      <c r="A48" s="201"/>
      <c r="B48" s="200"/>
      <c r="C48" s="200"/>
      <c r="D48" s="200"/>
      <c r="E48" s="200"/>
      <c r="F48" s="200"/>
      <c r="G48" s="200"/>
      <c r="H48" s="200"/>
      <c r="I48" s="200"/>
      <c r="J48" s="200"/>
      <c r="K48" s="200"/>
      <c r="L48" s="200"/>
      <c r="M48" s="200"/>
      <c r="N48" s="200"/>
      <c r="O48" s="200"/>
      <c r="P48" s="66" t="str">
        <f t="shared" si="0"/>
        <v/>
      </c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30"/>
      <c r="AG48" s="229" t="b">
        <f t="shared" si="1"/>
        <v>0</v>
      </c>
    </row>
    <row r="49" spans="1:33" ht="15" customHeight="1" x14ac:dyDescent="0.25">
      <c r="A49" s="201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00"/>
      <c r="O49" s="200"/>
      <c r="P49" s="66" t="str">
        <f t="shared" si="0"/>
        <v/>
      </c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30"/>
      <c r="AG49" s="229" t="b">
        <f t="shared" si="1"/>
        <v>0</v>
      </c>
    </row>
    <row r="50" spans="1:33" ht="15" customHeight="1" x14ac:dyDescent="0.25">
      <c r="A50" s="67" t="s">
        <v>119</v>
      </c>
      <c r="B50" s="68" t="str">
        <f t="shared" ref="B50:O50" si="2">IF(ISBLANK(B13),"",SUM(B14:B49))</f>
        <v/>
      </c>
      <c r="C50" s="68" t="str">
        <f t="shared" si="2"/>
        <v/>
      </c>
      <c r="D50" s="68" t="str">
        <f t="shared" si="2"/>
        <v/>
      </c>
      <c r="E50" s="68" t="str">
        <f t="shared" si="2"/>
        <v/>
      </c>
      <c r="F50" s="68" t="str">
        <f t="shared" si="2"/>
        <v/>
      </c>
      <c r="G50" s="68" t="str">
        <f t="shared" si="2"/>
        <v/>
      </c>
      <c r="H50" s="68" t="str">
        <f t="shared" si="2"/>
        <v/>
      </c>
      <c r="I50" s="68" t="str">
        <f t="shared" si="2"/>
        <v/>
      </c>
      <c r="J50" s="68" t="str">
        <f t="shared" si="2"/>
        <v/>
      </c>
      <c r="K50" s="68" t="str">
        <f t="shared" si="2"/>
        <v/>
      </c>
      <c r="L50" s="68" t="str">
        <f t="shared" si="2"/>
        <v/>
      </c>
      <c r="M50" s="68" t="str">
        <f t="shared" si="2"/>
        <v/>
      </c>
      <c r="N50" s="68" t="str">
        <f t="shared" si="2"/>
        <v/>
      </c>
      <c r="O50" s="68" t="str">
        <f t="shared" si="2"/>
        <v/>
      </c>
      <c r="P50" s="64"/>
      <c r="AG50" s="2" t="b">
        <f>IF(R1&lt;&gt;"M",OR(AG14:AG49))</f>
        <v>0</v>
      </c>
    </row>
  </sheetData>
  <sheetProtection password="E02B" sheet="1" objects="1" scenarios="1" selectLockedCells="1"/>
  <mergeCells count="26">
    <mergeCell ref="H9:I9"/>
    <mergeCell ref="H2:J3"/>
    <mergeCell ref="H4:J4"/>
    <mergeCell ref="K3:M3"/>
    <mergeCell ref="K4:M4"/>
    <mergeCell ref="N4:O4"/>
    <mergeCell ref="AG11:AG13"/>
    <mergeCell ref="AF11:AF13"/>
    <mergeCell ref="R11:AE13"/>
    <mergeCell ref="L6:M6"/>
    <mergeCell ref="A12:A13"/>
    <mergeCell ref="K1:M1"/>
    <mergeCell ref="K2:M2"/>
    <mergeCell ref="A5:K5"/>
    <mergeCell ref="B12:O12"/>
    <mergeCell ref="J10:K10"/>
    <mergeCell ref="N10:O10"/>
    <mergeCell ref="J9:O9"/>
    <mergeCell ref="B9:G9"/>
    <mergeCell ref="B10:G10"/>
    <mergeCell ref="L10:M10"/>
    <mergeCell ref="H10:I10"/>
    <mergeCell ref="H1:J1"/>
    <mergeCell ref="N1:O1"/>
    <mergeCell ref="N2:O2"/>
    <mergeCell ref="N3:O3"/>
  </mergeCells>
  <phoneticPr fontId="0" type="noConversion"/>
  <conditionalFormatting sqref="A14:A49">
    <cfRule type="expression" dxfId="208" priority="1" stopIfTrue="1">
      <formula>OR(A14="Girder",A14="Girders",A14="Joist",A14="Joists",A14="Bridging")</formula>
    </cfRule>
    <cfRule type="expression" dxfId="207" priority="2" stopIfTrue="1">
      <formula>AND(P14&gt;0,ISBLANK(AF14),OR($R$1="",$R$1="M"))</formula>
    </cfRule>
  </conditionalFormatting>
  <conditionalFormatting sqref="H2:J4">
    <cfRule type="cellIs" dxfId="206" priority="3" stopIfTrue="1" operator="equal">
      <formula>""</formula>
    </cfRule>
  </conditionalFormatting>
  <conditionalFormatting sqref="B14:O49">
    <cfRule type="expression" dxfId="205" priority="4" stopIfTrue="1">
      <formula>IF($R$1="M",AND(B14&gt;R14,R14&gt;0),B14&lt;R14)</formula>
    </cfRule>
    <cfRule type="expression" dxfId="204" priority="5" stopIfTrue="1">
      <formula>OR(AND($R$1="M",B14=R14),B14="-")</formula>
    </cfRule>
    <cfRule type="expression" dxfId="203" priority="6" stopIfTrue="1">
      <formula>IF(NOT(ISBLANK($R$1)),IF($R$1="M",IF(ISTEXT(B14),0,B14)&lt;R14,IF(ISTEXT(B14),0,B14)&gt;R14))</formula>
    </cfRule>
  </conditionalFormatting>
  <printOptions horizontalCentered="1"/>
  <pageMargins left="0.25" right="0.25" top="0.625" bottom="0.75" header="0" footer="0"/>
  <pageSetup scale="94" orientation="portrait" r:id="rId1"/>
  <headerFooter alignWithMargins="0">
    <oddFooter>&amp;RPrinted: &amp;D &amp;T&amp;LForm Revised: 3/18/2008
File: 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indexed="42"/>
  </sheetPr>
  <dimension ref="A1:BW50"/>
  <sheetViews>
    <sheetView showGridLines="0" zoomScale="70" zoomScaleNormal="60" zoomScaleSheetLayoutView="35" workbookViewId="0">
      <selection activeCell="A28" sqref="A28"/>
    </sheetView>
  </sheetViews>
  <sheetFormatPr defaultColWidth="9.109375" defaultRowHeight="13.2" x14ac:dyDescent="0.25"/>
  <cols>
    <col min="1" max="1" width="9.6640625" style="2" customWidth="1"/>
    <col min="2" max="2" width="7.6640625" style="2" customWidth="1"/>
    <col min="3" max="3" width="28.6640625" style="2" customWidth="1"/>
    <col min="4" max="4" width="6.6640625" style="2" customWidth="1"/>
    <col min="5" max="5" width="7.33203125" style="2" customWidth="1"/>
    <col min="6" max="6" width="8.6640625" style="2" customWidth="1"/>
    <col min="7" max="7" width="4.6640625" style="2" customWidth="1"/>
    <col min="8" max="8" width="7.33203125" style="2" customWidth="1"/>
    <col min="9" max="9" width="5.6640625" style="2" customWidth="1"/>
    <col min="10" max="10" width="4.6640625" style="2" customWidth="1"/>
    <col min="11" max="11" width="7.33203125" style="2" customWidth="1"/>
    <col min="12" max="12" width="5.6640625" style="2" customWidth="1"/>
    <col min="13" max="14" width="7.33203125" style="2" customWidth="1"/>
    <col min="15" max="15" width="4.6640625" style="2" customWidth="1"/>
    <col min="16" max="16" width="8.33203125" style="2" customWidth="1"/>
    <col min="17" max="17" width="4.6640625" style="2" customWidth="1"/>
    <col min="18" max="18" width="8.33203125" style="2" customWidth="1"/>
    <col min="19" max="19" width="4.6640625" style="2" customWidth="1"/>
    <col min="20" max="20" width="7.33203125" style="2" customWidth="1"/>
    <col min="21" max="21" width="4.6640625" style="2" customWidth="1"/>
    <col min="22" max="23" width="7.33203125" style="2" customWidth="1"/>
    <col min="24" max="25" width="8.6640625" style="2" customWidth="1"/>
    <col min="26" max="26" width="28.6640625" style="2" customWidth="1"/>
    <col min="27" max="27" width="6.6640625" style="2" customWidth="1"/>
    <col min="28" max="28" width="8.6640625" style="2" customWidth="1"/>
    <col min="29" max="29" width="3.6640625" style="2" customWidth="1"/>
    <col min="30" max="30" width="4.6640625" style="2" customWidth="1"/>
    <col min="31" max="31" width="7.33203125" style="2" customWidth="1"/>
    <col min="32" max="32" width="5.33203125" style="2" customWidth="1"/>
    <col min="33" max="33" width="4.6640625" style="2" customWidth="1"/>
    <col min="34" max="34" width="7.33203125" style="2" customWidth="1"/>
    <col min="35" max="35" width="4.6640625" style="2" customWidth="1"/>
    <col min="36" max="36" width="7.33203125" style="2" customWidth="1"/>
    <col min="37" max="37" width="7.6640625" style="2" customWidth="1"/>
    <col min="38" max="38" width="7.5546875" style="2" customWidth="1"/>
    <col min="39" max="39" width="7.33203125" style="2" customWidth="1"/>
    <col min="40" max="40" width="7.6640625" style="2" customWidth="1"/>
    <col min="41" max="41" width="7.33203125" style="2" customWidth="1"/>
    <col min="42" max="43" width="7.6640625" style="2" customWidth="1"/>
    <col min="44" max="44" width="5.6640625" style="2" customWidth="1"/>
    <col min="45" max="45" width="7.33203125" style="2" customWidth="1"/>
    <col min="46" max="47" width="7.5546875" style="2" customWidth="1"/>
    <col min="48" max="48" width="5.6640625" style="2" customWidth="1"/>
    <col min="49" max="49" width="7.33203125" style="2" customWidth="1"/>
    <col min="50" max="51" width="7.5546875" style="2" customWidth="1"/>
    <col min="52" max="52" width="5.6640625" style="2" customWidth="1"/>
    <col min="53" max="53" width="7.33203125" style="2" customWidth="1"/>
    <col min="54" max="55" width="7.5546875" style="2" customWidth="1"/>
    <col min="56" max="56" width="5.6640625" style="2" customWidth="1"/>
    <col min="57" max="57" width="7.33203125" style="2" customWidth="1"/>
    <col min="58" max="59" width="7.5546875" style="2" customWidth="1"/>
    <col min="60" max="60" width="9.109375" style="2"/>
    <col min="61" max="61" width="6.6640625" style="2" customWidth="1"/>
    <col min="62" max="74" width="6.6640625" style="2" hidden="1" customWidth="1"/>
    <col min="75" max="75" width="6.6640625" style="2" customWidth="1"/>
    <col min="76" max="16384" width="9.109375" style="2"/>
  </cols>
  <sheetData>
    <row r="1" spans="1:75" s="50" customFormat="1" ht="21.9" customHeight="1" thickBot="1" x14ac:dyDescent="0.4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351" t="str">
        <f>IF(BJ1="","",VLOOKUP(BJ1,'Job Info.'!X:AA,4,FALSE))</f>
        <v>Master</v>
      </c>
      <c r="R1" s="351"/>
      <c r="S1" s="351"/>
      <c r="T1" s="351"/>
      <c r="U1" s="69"/>
      <c r="V1" s="100"/>
      <c r="W1" s="363" t="s">
        <v>125</v>
      </c>
      <c r="X1" s="363"/>
      <c r="Y1" s="363"/>
      <c r="Z1" s="99" t="str">
        <f ca="1">'Job Info.'!D12</f>
        <v>260-868-6000</v>
      </c>
      <c r="AA1" s="4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48"/>
      <c r="AR1" s="69"/>
      <c r="AS1" s="69"/>
      <c r="AT1" s="69"/>
      <c r="AU1" s="351" t="str">
        <f>Q1</f>
        <v>Master</v>
      </c>
      <c r="AV1" s="351"/>
      <c r="AW1" s="351"/>
      <c r="AX1" s="351"/>
      <c r="AY1" s="69"/>
      <c r="AZ1" s="69"/>
      <c r="BA1" s="363" t="s">
        <v>125</v>
      </c>
      <c r="BB1" s="363"/>
      <c r="BC1" s="363"/>
      <c r="BD1" s="405" t="str">
        <f ca="1">'Job Info.'!D12</f>
        <v>260-868-6000</v>
      </c>
      <c r="BE1" s="405"/>
      <c r="BF1" s="405"/>
      <c r="BG1" s="71"/>
      <c r="BI1" s="135" t="s">
        <v>80</v>
      </c>
      <c r="BJ1" s="117" t="str">
        <f>'Job Info.'!D30</f>
        <v>M</v>
      </c>
      <c r="BK1" s="117" t="b">
        <f>'Job Info.'!D32</f>
        <v>0</v>
      </c>
      <c r="BL1" s="207"/>
      <c r="BW1" s="134" t="s">
        <v>81</v>
      </c>
    </row>
    <row r="2" spans="1:75" s="50" customFormat="1" ht="21.9" customHeight="1" thickTop="1" x14ac:dyDescent="0.4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352" t="str">
        <f>IF(BJ1="","",IF(VLOOKUP(BJ1,'Job Info.'!X:Z,2,FALSE),"Released for Fabrication",""))</f>
        <v/>
      </c>
      <c r="R2" s="353"/>
      <c r="S2" s="353"/>
      <c r="T2" s="354"/>
      <c r="U2" s="69"/>
      <c r="V2" s="100"/>
      <c r="W2" s="363" t="s">
        <v>126</v>
      </c>
      <c r="X2" s="363"/>
      <c r="Y2" s="363"/>
      <c r="Z2" s="99" t="str">
        <f ca="1">'Job Info.'!D13</f>
        <v>260-868-6002</v>
      </c>
      <c r="AA2" s="48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48"/>
      <c r="AR2" s="69"/>
      <c r="AS2" s="69"/>
      <c r="AT2" s="69"/>
      <c r="AU2" s="352" t="str">
        <f>Q2</f>
        <v/>
      </c>
      <c r="AV2" s="353"/>
      <c r="AW2" s="353"/>
      <c r="AX2" s="354"/>
      <c r="AY2" s="69"/>
      <c r="AZ2" s="69"/>
      <c r="BA2" s="363" t="s">
        <v>126</v>
      </c>
      <c r="BB2" s="363"/>
      <c r="BC2" s="363"/>
      <c r="BD2" s="405" t="str">
        <f ca="1">'Job Info.'!D13</f>
        <v>260-868-6002</v>
      </c>
      <c r="BE2" s="405"/>
      <c r="BF2" s="405"/>
      <c r="BG2" s="71"/>
      <c r="BK2" s="117"/>
    </row>
    <row r="3" spans="1:75" s="50" customFormat="1" ht="21.9" customHeight="1" x14ac:dyDescent="0.4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355"/>
      <c r="R3" s="356"/>
      <c r="S3" s="356"/>
      <c r="T3" s="357"/>
      <c r="U3" s="69"/>
      <c r="V3" s="100"/>
      <c r="W3" s="363" t="s">
        <v>128</v>
      </c>
      <c r="X3" s="363"/>
      <c r="Y3" s="363"/>
      <c r="Z3" s="99" t="str">
        <f ca="1">'Job Info.'!D14</f>
        <v>260-868-6003</v>
      </c>
      <c r="AA3" s="4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48"/>
      <c r="AR3" s="69"/>
      <c r="AS3" s="69"/>
      <c r="AT3" s="69"/>
      <c r="AU3" s="355"/>
      <c r="AV3" s="356"/>
      <c r="AW3" s="356"/>
      <c r="AX3" s="357"/>
      <c r="AY3" s="69"/>
      <c r="AZ3" s="69"/>
      <c r="BA3" s="363" t="s">
        <v>128</v>
      </c>
      <c r="BB3" s="363"/>
      <c r="BC3" s="363"/>
      <c r="BD3" s="405" t="str">
        <f ca="1">'Job Info.'!D14</f>
        <v>260-868-6003</v>
      </c>
      <c r="BE3" s="405"/>
      <c r="BF3" s="405"/>
      <c r="BG3" s="48"/>
    </row>
    <row r="4" spans="1:75" s="50" customFormat="1" ht="21.9" customHeight="1" thickBot="1" x14ac:dyDescent="0.4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2"/>
      <c r="N4" s="48"/>
      <c r="O4" s="48"/>
      <c r="P4" s="48"/>
      <c r="Q4" s="358" t="str">
        <f>IF(BJ1="","",IF(VLOOKUP(BJ1,'Job Info.'!X:Z,2,FALSE),VLOOKUP(BJ1,'Job Info.'!X:Z,3,FALSE),""))</f>
        <v/>
      </c>
      <c r="R4" s="359"/>
      <c r="S4" s="359"/>
      <c r="T4" s="360"/>
      <c r="U4" s="48"/>
      <c r="V4" s="100"/>
      <c r="W4" s="363" t="s">
        <v>127</v>
      </c>
      <c r="X4" s="363"/>
      <c r="Y4" s="363"/>
      <c r="Z4" s="99" t="str">
        <f ca="1">'Job Info.'!D15</f>
        <v>260-868-6004</v>
      </c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72"/>
      <c r="AS4" s="72"/>
      <c r="AT4" s="48"/>
      <c r="AU4" s="358" t="str">
        <f>Q4</f>
        <v/>
      </c>
      <c r="AV4" s="361"/>
      <c r="AW4" s="361"/>
      <c r="AX4" s="362"/>
      <c r="AY4" s="69"/>
      <c r="AZ4" s="69"/>
      <c r="BA4" s="363" t="s">
        <v>127</v>
      </c>
      <c r="BB4" s="363"/>
      <c r="BC4" s="363"/>
      <c r="BD4" s="405" t="str">
        <f ca="1">'Job Info.'!D15</f>
        <v>260-868-6004</v>
      </c>
      <c r="BE4" s="405"/>
      <c r="BF4" s="405"/>
      <c r="BG4" s="48"/>
    </row>
    <row r="5" spans="1:75" s="50" customFormat="1" ht="26.1" customHeight="1" thickTop="1" x14ac:dyDescent="0.3">
      <c r="A5" s="387" t="str">
        <f ca="1">'Job Info.'!D11</f>
        <v>6115 County Road 42 | Butler, IN  46721 | www.newmill.com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9"/>
      <c r="Z5" s="9"/>
      <c r="AA5" s="48"/>
      <c r="AB5" s="387" t="str">
        <f ca="1">'Job Info.'!D11</f>
        <v>6115 County Road 42 | Butler, IN  46721 | www.newmill.com</v>
      </c>
      <c r="AC5" s="388"/>
      <c r="AD5" s="388"/>
      <c r="AE5" s="388"/>
      <c r="AF5" s="388"/>
      <c r="AG5" s="388"/>
      <c r="AH5" s="388"/>
      <c r="AI5" s="388"/>
      <c r="AJ5" s="388"/>
      <c r="AK5" s="388"/>
      <c r="AL5" s="388"/>
      <c r="AM5" s="388"/>
      <c r="AN5" s="387"/>
      <c r="AO5" s="388"/>
      <c r="AP5" s="388"/>
      <c r="AQ5" s="38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</row>
    <row r="6" spans="1:75" s="50" customFormat="1" ht="21.9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365" t="s">
        <v>20</v>
      </c>
      <c r="W6" s="365"/>
      <c r="X6" s="366" t="str">
        <f>IF(ISBLANK('Job Info.'!D8),"",'Job Info.'!D8)</f>
        <v/>
      </c>
      <c r="Y6" s="366"/>
      <c r="Z6" s="9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364" t="s">
        <v>20</v>
      </c>
      <c r="BA6" s="364"/>
      <c r="BB6" s="366" t="str">
        <f>X6</f>
        <v/>
      </c>
      <c r="BC6" s="366"/>
      <c r="BD6" s="366"/>
      <c r="BE6" s="31"/>
      <c r="BF6" s="48"/>
      <c r="BG6" s="48"/>
    </row>
    <row r="7" spans="1:75" ht="21.9" customHeight="1" x14ac:dyDescent="0.3">
      <c r="A7" s="98" t="s">
        <v>48</v>
      </c>
      <c r="B7" s="52"/>
      <c r="C7" s="52"/>
      <c r="D7" s="48"/>
      <c r="E7" s="48"/>
      <c r="F7" s="52"/>
      <c r="G7" s="52"/>
      <c r="H7" s="52"/>
      <c r="I7" s="52"/>
      <c r="J7" s="52"/>
      <c r="K7" s="364" t="s">
        <v>26</v>
      </c>
      <c r="L7" s="396"/>
      <c r="M7" s="397"/>
      <c r="N7" s="397"/>
      <c r="O7" s="397"/>
      <c r="P7" s="397"/>
      <c r="Q7" s="241"/>
      <c r="R7" s="241"/>
      <c r="S7" s="241"/>
      <c r="T7" s="241"/>
      <c r="U7" s="241"/>
      <c r="V7" s="365" t="s">
        <v>21</v>
      </c>
      <c r="W7" s="365"/>
      <c r="X7" s="127"/>
      <c r="Y7" s="126" t="str">
        <f>IF(ISBLANK('Job Info.'!D9),"",'Job Info.'!D9)</f>
        <v/>
      </c>
      <c r="Z7" s="9"/>
      <c r="AA7" s="48"/>
      <c r="AB7" s="98" t="s">
        <v>49</v>
      </c>
      <c r="AC7" s="48"/>
      <c r="AD7" s="48"/>
      <c r="AE7" s="52"/>
      <c r="AF7" s="52"/>
      <c r="AG7" s="52"/>
      <c r="AH7" s="52"/>
      <c r="AI7" s="52"/>
      <c r="AJ7" s="52"/>
      <c r="AK7" s="52"/>
      <c r="AL7" s="52"/>
      <c r="AM7" s="48"/>
      <c r="AN7" s="48"/>
      <c r="AO7" s="48"/>
      <c r="AP7" s="52"/>
      <c r="AQ7" s="52"/>
      <c r="AR7" s="48"/>
      <c r="AS7" s="48"/>
      <c r="AT7" s="48"/>
      <c r="AU7" s="48"/>
      <c r="AV7" s="48"/>
      <c r="AW7" s="48"/>
      <c r="AX7" s="48"/>
      <c r="AY7" s="48"/>
      <c r="AZ7" s="365" t="s">
        <v>21</v>
      </c>
      <c r="BA7" s="365"/>
      <c r="BB7" s="30" t="str">
        <f>IF(ISBLANK(X7),"",X7+1)</f>
        <v/>
      </c>
      <c r="BC7" s="406" t="str">
        <f>Y7</f>
        <v/>
      </c>
      <c r="BD7" s="406"/>
      <c r="BE7" s="48"/>
      <c r="BF7" s="48"/>
      <c r="BG7" s="48"/>
    </row>
    <row r="8" spans="1:75" ht="9.9" customHeight="1" x14ac:dyDescent="0.25">
      <c r="A8" s="395"/>
      <c r="B8" s="395"/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395"/>
      <c r="AB8" s="395"/>
      <c r="AC8" s="395"/>
      <c r="AD8" s="395"/>
      <c r="AE8" s="395"/>
      <c r="AF8" s="395"/>
      <c r="AG8" s="395"/>
      <c r="AH8" s="395"/>
      <c r="AI8" s="395"/>
      <c r="AJ8" s="395"/>
      <c r="AK8" s="395"/>
      <c r="AL8" s="395"/>
      <c r="AM8" s="395"/>
      <c r="AN8" s="395"/>
      <c r="AO8" s="395"/>
      <c r="AP8" s="395"/>
      <c r="AQ8" s="395"/>
      <c r="AR8" s="395"/>
      <c r="AS8" s="395"/>
      <c r="AT8" s="395"/>
      <c r="AU8" s="395"/>
      <c r="AV8" s="395"/>
      <c r="AW8" s="395"/>
      <c r="AX8" s="395"/>
      <c r="AY8" s="395"/>
      <c r="AZ8" s="395"/>
      <c r="BA8" s="395"/>
      <c r="BB8" s="395"/>
      <c r="BC8" s="395"/>
      <c r="BD8" s="395"/>
      <c r="BE8" s="395"/>
      <c r="BF8" s="395"/>
      <c r="BG8" s="395"/>
    </row>
    <row r="9" spans="1:75" ht="21.9" customHeight="1" x14ac:dyDescent="0.3">
      <c r="A9" s="385" t="s">
        <v>1</v>
      </c>
      <c r="B9" s="399"/>
      <c r="C9" s="383" t="str">
        <f>IF(ISBLANK('Job Info.'!D3),"",'Job Info.'!D3)</f>
        <v/>
      </c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384"/>
      <c r="Q9" s="385" t="s">
        <v>2</v>
      </c>
      <c r="R9" s="399"/>
      <c r="S9" s="399"/>
      <c r="T9" s="383" t="str">
        <f>IF(ISBLANK('Job Info.'!D5),"",'Job Info.'!D5)</f>
        <v/>
      </c>
      <c r="U9" s="383"/>
      <c r="V9" s="383"/>
      <c r="W9" s="383"/>
      <c r="X9" s="383"/>
      <c r="Y9" s="383"/>
      <c r="Z9" s="383"/>
      <c r="AA9" s="384"/>
      <c r="AB9" s="385" t="s">
        <v>1</v>
      </c>
      <c r="AC9" s="386"/>
      <c r="AD9" s="386"/>
      <c r="AE9" s="383" t="str">
        <f>C9</f>
        <v/>
      </c>
      <c r="AF9" s="383"/>
      <c r="AG9" s="383"/>
      <c r="AH9" s="383"/>
      <c r="AI9" s="383"/>
      <c r="AJ9" s="383"/>
      <c r="AK9" s="383"/>
      <c r="AL9" s="383"/>
      <c r="AM9" s="383"/>
      <c r="AN9" s="383"/>
      <c r="AO9" s="383"/>
      <c r="AP9" s="383"/>
      <c r="AQ9" s="383"/>
      <c r="AR9" s="383"/>
      <c r="AS9" s="383"/>
      <c r="AT9" s="384"/>
      <c r="AU9" s="385" t="s">
        <v>2</v>
      </c>
      <c r="AV9" s="399"/>
      <c r="AW9" s="399"/>
      <c r="AX9" s="383" t="str">
        <f>T9</f>
        <v/>
      </c>
      <c r="AY9" s="383"/>
      <c r="AZ9" s="383"/>
      <c r="BA9" s="383"/>
      <c r="BB9" s="383"/>
      <c r="BC9" s="383"/>
      <c r="BD9" s="383"/>
      <c r="BE9" s="383"/>
      <c r="BF9" s="383"/>
      <c r="BG9" s="384"/>
    </row>
    <row r="10" spans="1:75" ht="21.9" customHeight="1" x14ac:dyDescent="0.3">
      <c r="A10" s="385" t="s">
        <v>3</v>
      </c>
      <c r="B10" s="399"/>
      <c r="C10" s="383" t="str">
        <f>IF(ISBLANK('Job Info.'!D4),"",'Job Info.'!D4)</f>
        <v/>
      </c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3"/>
      <c r="P10" s="384"/>
      <c r="Q10" s="385" t="s">
        <v>22</v>
      </c>
      <c r="R10" s="399"/>
      <c r="S10" s="399"/>
      <c r="T10" s="383" t="str">
        <f>IF(ISBLANK('Job Info.'!D6),"",'Job Info.'!D6)</f>
        <v/>
      </c>
      <c r="U10" s="383"/>
      <c r="V10" s="383"/>
      <c r="W10" s="384"/>
      <c r="X10" s="385" t="s">
        <v>23</v>
      </c>
      <c r="Y10" s="399"/>
      <c r="Z10" s="383" t="str">
        <f>IF(ISBLANK('Job Info.'!D7),"",'Job Info.'!D7)</f>
        <v/>
      </c>
      <c r="AA10" s="384"/>
      <c r="AB10" s="385" t="s">
        <v>3</v>
      </c>
      <c r="AC10" s="386"/>
      <c r="AD10" s="386"/>
      <c r="AE10" s="383" t="str">
        <f>C10</f>
        <v/>
      </c>
      <c r="AF10" s="383"/>
      <c r="AG10" s="383"/>
      <c r="AH10" s="383"/>
      <c r="AI10" s="383"/>
      <c r="AJ10" s="383"/>
      <c r="AK10" s="383"/>
      <c r="AL10" s="383"/>
      <c r="AM10" s="383"/>
      <c r="AN10" s="383"/>
      <c r="AO10" s="383"/>
      <c r="AP10" s="383"/>
      <c r="AQ10" s="383"/>
      <c r="AR10" s="383"/>
      <c r="AS10" s="383"/>
      <c r="AT10" s="384"/>
      <c r="AU10" s="385" t="s">
        <v>22</v>
      </c>
      <c r="AV10" s="399"/>
      <c r="AW10" s="399"/>
      <c r="AX10" s="383" t="str">
        <f>T10</f>
        <v/>
      </c>
      <c r="AY10" s="383"/>
      <c r="AZ10" s="383"/>
      <c r="BA10" s="384"/>
      <c r="BB10" s="385" t="s">
        <v>23</v>
      </c>
      <c r="BC10" s="399"/>
      <c r="BD10" s="399"/>
      <c r="BE10" s="383" t="str">
        <f>Z10</f>
        <v/>
      </c>
      <c r="BF10" s="383"/>
      <c r="BG10" s="384"/>
      <c r="BJ10" s="348" t="s">
        <v>498</v>
      </c>
      <c r="BK10" s="348" t="s">
        <v>499</v>
      </c>
    </row>
    <row r="11" spans="1:75" ht="9.9" customHeight="1" x14ac:dyDescent="0.25">
      <c r="A11" s="390"/>
      <c r="B11" s="390"/>
      <c r="C11" s="390"/>
      <c r="D11" s="390"/>
      <c r="E11" s="390"/>
      <c r="F11" s="390"/>
      <c r="G11" s="390"/>
      <c r="H11" s="390"/>
      <c r="I11" s="390"/>
      <c r="J11" s="390"/>
      <c r="K11" s="390"/>
      <c r="L11" s="390"/>
      <c r="M11" s="390"/>
      <c r="N11" s="390"/>
      <c r="O11" s="390"/>
      <c r="P11" s="390"/>
      <c r="Q11" s="390"/>
      <c r="R11" s="390"/>
      <c r="S11" s="390"/>
      <c r="T11" s="390"/>
      <c r="U11" s="390"/>
      <c r="V11" s="390"/>
      <c r="W11" s="390"/>
      <c r="X11" s="390"/>
      <c r="Y11" s="390"/>
      <c r="Z11" s="390"/>
      <c r="AA11" s="390"/>
      <c r="AB11" s="401"/>
      <c r="AC11" s="401"/>
      <c r="AD11" s="401"/>
      <c r="AE11" s="401"/>
      <c r="AF11" s="401"/>
      <c r="AG11" s="401"/>
      <c r="AH11" s="401"/>
      <c r="AI11" s="401"/>
      <c r="AJ11" s="401"/>
      <c r="AK11" s="401"/>
      <c r="AL11" s="401"/>
      <c r="AM11" s="401"/>
      <c r="AN11" s="401"/>
      <c r="AO11" s="401"/>
      <c r="AP11" s="401"/>
      <c r="AQ11" s="401"/>
      <c r="AR11" s="401"/>
      <c r="AS11" s="401"/>
      <c r="AT11" s="401"/>
      <c r="AU11" s="401"/>
      <c r="AV11" s="401"/>
      <c r="AW11" s="401"/>
      <c r="AX11" s="401"/>
      <c r="AY11" s="401"/>
      <c r="AZ11" s="401"/>
      <c r="BA11" s="401"/>
      <c r="BB11" s="401"/>
      <c r="BC11" s="401"/>
      <c r="BD11" s="401"/>
      <c r="BE11" s="401"/>
      <c r="BF11" s="401"/>
      <c r="BG11" s="401"/>
      <c r="BJ11" s="349"/>
      <c r="BK11" s="350"/>
    </row>
    <row r="12" spans="1:75" ht="20.100000000000001" customHeight="1" thickBot="1" x14ac:dyDescent="0.3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391" t="s">
        <v>51</v>
      </c>
      <c r="AC12" s="393" t="s">
        <v>77</v>
      </c>
      <c r="AD12" s="373" t="s">
        <v>32</v>
      </c>
      <c r="AE12" s="374"/>
      <c r="AF12" s="370" t="s">
        <v>34</v>
      </c>
      <c r="AG12" s="372"/>
      <c r="AH12" s="371"/>
      <c r="AI12" s="373" t="s">
        <v>35</v>
      </c>
      <c r="AJ12" s="374"/>
      <c r="AK12" s="400" t="s">
        <v>78</v>
      </c>
      <c r="AL12" s="377" t="s">
        <v>109</v>
      </c>
      <c r="AM12" s="377" t="s">
        <v>79</v>
      </c>
      <c r="AN12" s="389" t="s">
        <v>120</v>
      </c>
      <c r="AO12" s="377" t="s">
        <v>75</v>
      </c>
      <c r="AP12" s="377" t="s">
        <v>142</v>
      </c>
      <c r="AQ12" s="377" t="s">
        <v>143</v>
      </c>
      <c r="AR12" s="402" t="s">
        <v>108</v>
      </c>
      <c r="AS12" s="403"/>
      <c r="AT12" s="403"/>
      <c r="AU12" s="403"/>
      <c r="AV12" s="403"/>
      <c r="AW12" s="403"/>
      <c r="AX12" s="403"/>
      <c r="AY12" s="403"/>
      <c r="AZ12" s="403"/>
      <c r="BA12" s="403"/>
      <c r="BB12" s="403"/>
      <c r="BC12" s="403"/>
      <c r="BD12" s="403"/>
      <c r="BE12" s="403"/>
      <c r="BF12" s="403"/>
      <c r="BG12" s="404"/>
      <c r="BJ12" s="349"/>
      <c r="BK12" s="350"/>
    </row>
    <row r="13" spans="1:75" ht="27.9" customHeight="1" x14ac:dyDescent="0.2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392"/>
      <c r="AC13" s="394"/>
      <c r="AD13" s="375"/>
      <c r="AE13" s="376"/>
      <c r="AF13" s="81" t="s">
        <v>33</v>
      </c>
      <c r="AG13" s="370" t="s">
        <v>16</v>
      </c>
      <c r="AH13" s="371"/>
      <c r="AI13" s="375"/>
      <c r="AJ13" s="376"/>
      <c r="AK13" s="378"/>
      <c r="AL13" s="378"/>
      <c r="AM13" s="378"/>
      <c r="AN13" s="389"/>
      <c r="AO13" s="378"/>
      <c r="AP13" s="378"/>
      <c r="AQ13" s="378"/>
      <c r="AR13" s="375" t="s">
        <v>73</v>
      </c>
      <c r="AS13" s="376"/>
      <c r="AT13" s="76" t="s">
        <v>78</v>
      </c>
      <c r="AU13" s="82" t="s">
        <v>74</v>
      </c>
      <c r="AV13" s="398" t="s">
        <v>73</v>
      </c>
      <c r="AW13" s="376"/>
      <c r="AX13" s="76" t="s">
        <v>78</v>
      </c>
      <c r="AY13" s="82" t="s">
        <v>74</v>
      </c>
      <c r="AZ13" s="398" t="s">
        <v>73</v>
      </c>
      <c r="BA13" s="376"/>
      <c r="BB13" s="76" t="s">
        <v>78</v>
      </c>
      <c r="BC13" s="82" t="s">
        <v>74</v>
      </c>
      <c r="BD13" s="398" t="s">
        <v>73</v>
      </c>
      <c r="BE13" s="376"/>
      <c r="BF13" s="76" t="s">
        <v>78</v>
      </c>
      <c r="BG13" s="80" t="s">
        <v>74</v>
      </c>
      <c r="BJ13" s="349"/>
      <c r="BK13" s="350"/>
    </row>
    <row r="14" spans="1:75" ht="20.100000000000001" customHeight="1" x14ac:dyDescent="0.2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54"/>
      <c r="AC14" s="191"/>
      <c r="AD14" s="150"/>
      <c r="AE14" s="193"/>
      <c r="AF14" s="149"/>
      <c r="AG14" s="150"/>
      <c r="AH14" s="193"/>
      <c r="AI14" s="150"/>
      <c r="AJ14" s="193"/>
      <c r="AK14" s="209"/>
      <c r="AL14" s="210"/>
      <c r="AM14" s="191"/>
      <c r="AN14" s="149"/>
      <c r="AO14" s="191"/>
      <c r="AP14" s="210"/>
      <c r="AQ14" s="210"/>
      <c r="AR14" s="150"/>
      <c r="AS14" s="190"/>
      <c r="AT14" s="209"/>
      <c r="AU14" s="149"/>
      <c r="AV14" s="192"/>
      <c r="AW14" s="190"/>
      <c r="AX14" s="209"/>
      <c r="AY14" s="149"/>
      <c r="AZ14" s="192"/>
      <c r="BA14" s="190"/>
      <c r="BB14" s="209"/>
      <c r="BC14" s="149"/>
      <c r="BD14" s="192"/>
      <c r="BE14" s="190"/>
      <c r="BF14" s="209"/>
      <c r="BG14" s="149"/>
      <c r="BJ14" s="136">
        <f>IF(ISBLANK(AB14),0,1)+IF(ISBLANK(AC14),0,1)+IF(ISBLANK(AD14),0,1)+IF(ISBLANK(AE14),0,1)+IF(ISBLANK(AF14),0,1)+IF(ISBLANK(AG14),0,1)+IF(ISBLANK(AH14),0,1)+IF(ISBLANK(AI14),0,1)+IF(ISBLANK(AJ14),0,1)+IF(ISBLANK(AK14),0,1)+IF(ISBLANK(AL14),0,1)+IF(ISBLANK(AM14),0,1)+IF(ISBLANK(AN14),0,1)+IF(ISBLANK(AO14),0,1)+IF(ISBLANK(AP14),0,1)+IF(ISBLANK(AQ14),0,1)+IF(ISBLANK(AR14),0,1)+IF(ISBLANK(AS14),0,1)+IF(ISBLANK(AT14),0,1)+IF(ISBLANK(AU14),0,1)+IF(ISBLANK(AV14),0,1)+IF(ISBLANK(AW14),0,1)+IF(ISBLANK(AX14),0,1)+IF(ISBLANK(AY14),0,1)+IF(ISBLANK(AZ14),0,1)+IF(ISBLANK(BA14),0,1)+IF(ISBLANK(BB14),0,1)+IF(ISBLANK(BC14),0,1)+IF(ISBLANK(BD14),0,1)+IF(ISBLANK(BE14),0,1)+IF(ISBLANK(BF14),0,1)+IF(ISBLANK(BG14),0,1)</f>
        <v>0</v>
      </c>
      <c r="BK14" s="198" t="b">
        <v>0</v>
      </c>
    </row>
    <row r="15" spans="1:75" ht="20.100000000000001" customHeight="1" x14ac:dyDescent="0.2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54"/>
      <c r="AC15" s="191"/>
      <c r="AD15" s="150"/>
      <c r="AE15" s="193"/>
      <c r="AF15" s="149"/>
      <c r="AG15" s="150"/>
      <c r="AH15" s="193"/>
      <c r="AI15" s="150"/>
      <c r="AJ15" s="193"/>
      <c r="AK15" s="209"/>
      <c r="AL15" s="210"/>
      <c r="AM15" s="191"/>
      <c r="AN15" s="149"/>
      <c r="AO15" s="191"/>
      <c r="AP15" s="210"/>
      <c r="AQ15" s="210"/>
      <c r="AR15" s="150"/>
      <c r="AS15" s="190"/>
      <c r="AT15" s="209"/>
      <c r="AU15" s="149"/>
      <c r="AV15" s="192"/>
      <c r="AW15" s="190"/>
      <c r="AX15" s="209"/>
      <c r="AY15" s="149"/>
      <c r="AZ15" s="192"/>
      <c r="BA15" s="190"/>
      <c r="BB15" s="209"/>
      <c r="BC15" s="149"/>
      <c r="BD15" s="192"/>
      <c r="BE15" s="190"/>
      <c r="BF15" s="209"/>
      <c r="BG15" s="149"/>
      <c r="BJ15" s="136">
        <f t="shared" ref="BJ15:BJ45" si="0">IF(ISBLANK(AB15),0,1)+IF(ISBLANK(AC15),0,1)+IF(ISBLANK(AD15),0,1)+IF(ISBLANK(AE15),0,1)+IF(ISBLANK(AF15),0,1)+IF(ISBLANK(AG15),0,1)+IF(ISBLANK(AH15),0,1)+IF(ISBLANK(AI15),0,1)+IF(ISBLANK(AJ15),0,1)+IF(ISBLANK(AK15),0,1)+IF(ISBLANK(AL15),0,1)+IF(ISBLANK(AM15),0,1)+IF(ISBLANK(AN15),0,1)+IF(ISBLANK(AO15),0,1)+IF(ISBLANK(AP15),0,1)+IF(ISBLANK(AQ15),0,1)+IF(ISBLANK(AR15),0,1)+IF(ISBLANK(AS15),0,1)+IF(ISBLANK(AT15),0,1)+IF(ISBLANK(AU15),0,1)+IF(ISBLANK(AV15),0,1)+IF(ISBLANK(AW15),0,1)+IF(ISBLANK(AX15),0,1)+IF(ISBLANK(AY15),0,1)+IF(ISBLANK(AZ15),0,1)+IF(ISBLANK(BA15),0,1)+IF(ISBLANK(BB15),0,1)+IF(ISBLANK(BC15),0,1)+IF(ISBLANK(BD15),0,1)+IF(ISBLANK(BE15),0,1)+IF(ISBLANK(BF15),0,1)+IF(ISBLANK(BG15),0,1)</f>
        <v>0</v>
      </c>
      <c r="BK15" s="198" t="b">
        <v>0</v>
      </c>
    </row>
    <row r="16" spans="1:75" ht="20.100000000000001" customHeight="1" x14ac:dyDescent="0.2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54"/>
      <c r="AC16" s="191"/>
      <c r="AD16" s="150"/>
      <c r="AE16" s="193"/>
      <c r="AF16" s="149"/>
      <c r="AG16" s="150"/>
      <c r="AH16" s="193"/>
      <c r="AI16" s="150"/>
      <c r="AJ16" s="193"/>
      <c r="AK16" s="209"/>
      <c r="AL16" s="210"/>
      <c r="AM16" s="191"/>
      <c r="AN16" s="149"/>
      <c r="AO16" s="191"/>
      <c r="AP16" s="210"/>
      <c r="AQ16" s="210"/>
      <c r="AR16" s="150"/>
      <c r="AS16" s="190"/>
      <c r="AT16" s="209"/>
      <c r="AU16" s="149"/>
      <c r="AV16" s="192"/>
      <c r="AW16" s="190"/>
      <c r="AX16" s="209"/>
      <c r="AY16" s="149"/>
      <c r="AZ16" s="192"/>
      <c r="BA16" s="190"/>
      <c r="BB16" s="209"/>
      <c r="BC16" s="149"/>
      <c r="BD16" s="192"/>
      <c r="BE16" s="190"/>
      <c r="BF16" s="209"/>
      <c r="BG16" s="149"/>
      <c r="BJ16" s="136">
        <f t="shared" si="0"/>
        <v>0</v>
      </c>
      <c r="BK16" s="198" t="b">
        <v>0</v>
      </c>
    </row>
    <row r="17" spans="1:74" ht="20.100000000000001" customHeight="1" x14ac:dyDescent="0.2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54"/>
      <c r="AC17" s="191"/>
      <c r="AD17" s="150"/>
      <c r="AE17" s="193"/>
      <c r="AF17" s="149"/>
      <c r="AG17" s="150"/>
      <c r="AH17" s="193"/>
      <c r="AI17" s="150"/>
      <c r="AJ17" s="193"/>
      <c r="AK17" s="209"/>
      <c r="AL17" s="210"/>
      <c r="AM17" s="191"/>
      <c r="AN17" s="149"/>
      <c r="AO17" s="191"/>
      <c r="AP17" s="210"/>
      <c r="AQ17" s="210"/>
      <c r="AR17" s="150"/>
      <c r="AS17" s="190"/>
      <c r="AT17" s="209"/>
      <c r="AU17" s="149"/>
      <c r="AV17" s="192"/>
      <c r="AW17" s="190"/>
      <c r="AX17" s="209"/>
      <c r="AY17" s="149"/>
      <c r="AZ17" s="192"/>
      <c r="BA17" s="190"/>
      <c r="BB17" s="209"/>
      <c r="BC17" s="149"/>
      <c r="BD17" s="192"/>
      <c r="BE17" s="190"/>
      <c r="BF17" s="209"/>
      <c r="BG17" s="149"/>
      <c r="BJ17" s="136">
        <f t="shared" si="0"/>
        <v>0</v>
      </c>
      <c r="BK17" s="198" t="b">
        <v>0</v>
      </c>
    </row>
    <row r="18" spans="1:74" ht="20.100000000000001" customHeight="1" x14ac:dyDescent="0.2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54"/>
      <c r="AC18" s="191"/>
      <c r="AD18" s="150"/>
      <c r="AE18" s="193"/>
      <c r="AF18" s="149"/>
      <c r="AG18" s="150"/>
      <c r="AH18" s="193"/>
      <c r="AI18" s="150"/>
      <c r="AJ18" s="193"/>
      <c r="AK18" s="209"/>
      <c r="AL18" s="210"/>
      <c r="AM18" s="191"/>
      <c r="AN18" s="149"/>
      <c r="AO18" s="191"/>
      <c r="AP18" s="210"/>
      <c r="AQ18" s="210"/>
      <c r="AR18" s="150"/>
      <c r="AS18" s="190"/>
      <c r="AT18" s="209"/>
      <c r="AU18" s="149"/>
      <c r="AV18" s="192"/>
      <c r="AW18" s="190"/>
      <c r="AX18" s="209"/>
      <c r="AY18" s="149"/>
      <c r="AZ18" s="192"/>
      <c r="BA18" s="190"/>
      <c r="BB18" s="209"/>
      <c r="BC18" s="149"/>
      <c r="BD18" s="192"/>
      <c r="BE18" s="190"/>
      <c r="BF18" s="209"/>
      <c r="BG18" s="149"/>
      <c r="BJ18" s="136">
        <f t="shared" si="0"/>
        <v>0</v>
      </c>
      <c r="BK18" s="198" t="b">
        <v>0</v>
      </c>
    </row>
    <row r="19" spans="1:74" ht="20.100000000000001" customHeight="1" x14ac:dyDescent="0.2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54"/>
      <c r="AC19" s="191"/>
      <c r="AD19" s="150"/>
      <c r="AE19" s="193"/>
      <c r="AF19" s="149"/>
      <c r="AG19" s="150"/>
      <c r="AH19" s="193"/>
      <c r="AI19" s="150"/>
      <c r="AJ19" s="193"/>
      <c r="AK19" s="209"/>
      <c r="AL19" s="210"/>
      <c r="AM19" s="191"/>
      <c r="AN19" s="149"/>
      <c r="AO19" s="191"/>
      <c r="AP19" s="210"/>
      <c r="AQ19" s="210"/>
      <c r="AR19" s="150"/>
      <c r="AS19" s="190"/>
      <c r="AT19" s="209"/>
      <c r="AU19" s="149"/>
      <c r="AV19" s="192"/>
      <c r="AW19" s="190"/>
      <c r="AX19" s="209"/>
      <c r="AY19" s="149"/>
      <c r="AZ19" s="192"/>
      <c r="BA19" s="190"/>
      <c r="BB19" s="209"/>
      <c r="BC19" s="149"/>
      <c r="BD19" s="192"/>
      <c r="BE19" s="190"/>
      <c r="BF19" s="209"/>
      <c r="BG19" s="149"/>
      <c r="BJ19" s="136">
        <f t="shared" si="0"/>
        <v>0</v>
      </c>
      <c r="BK19" s="198" t="b">
        <v>0</v>
      </c>
    </row>
    <row r="20" spans="1:74" ht="20.100000000000001" customHeight="1" x14ac:dyDescent="0.2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54"/>
      <c r="AC20" s="191"/>
      <c r="AD20" s="150"/>
      <c r="AE20" s="193"/>
      <c r="AF20" s="149"/>
      <c r="AG20" s="150"/>
      <c r="AH20" s="193"/>
      <c r="AI20" s="150"/>
      <c r="AJ20" s="193"/>
      <c r="AK20" s="209"/>
      <c r="AL20" s="210"/>
      <c r="AM20" s="191"/>
      <c r="AN20" s="149"/>
      <c r="AO20" s="191"/>
      <c r="AP20" s="210"/>
      <c r="AQ20" s="210"/>
      <c r="AR20" s="150"/>
      <c r="AS20" s="190"/>
      <c r="AT20" s="209"/>
      <c r="AU20" s="149"/>
      <c r="AV20" s="192"/>
      <c r="AW20" s="190"/>
      <c r="AX20" s="209"/>
      <c r="AY20" s="149"/>
      <c r="AZ20" s="192"/>
      <c r="BA20" s="190"/>
      <c r="BB20" s="209"/>
      <c r="BC20" s="149"/>
      <c r="BD20" s="192"/>
      <c r="BE20" s="190"/>
      <c r="BF20" s="209"/>
      <c r="BG20" s="149"/>
      <c r="BJ20" s="136">
        <f t="shared" si="0"/>
        <v>0</v>
      </c>
      <c r="BK20" s="198" t="b">
        <v>0</v>
      </c>
    </row>
    <row r="21" spans="1:74" ht="20.100000000000001" customHeight="1" x14ac:dyDescent="0.2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54"/>
      <c r="AC21" s="191"/>
      <c r="AD21" s="150"/>
      <c r="AE21" s="193"/>
      <c r="AF21" s="149"/>
      <c r="AG21" s="150"/>
      <c r="AH21" s="193"/>
      <c r="AI21" s="150"/>
      <c r="AJ21" s="193"/>
      <c r="AK21" s="209"/>
      <c r="AL21" s="210"/>
      <c r="AM21" s="191"/>
      <c r="AN21" s="149"/>
      <c r="AO21" s="191"/>
      <c r="AP21" s="210"/>
      <c r="AQ21" s="210"/>
      <c r="AR21" s="150"/>
      <c r="AS21" s="190"/>
      <c r="AT21" s="209"/>
      <c r="AU21" s="149"/>
      <c r="AV21" s="192"/>
      <c r="AW21" s="190"/>
      <c r="AX21" s="209"/>
      <c r="AY21" s="149"/>
      <c r="AZ21" s="192"/>
      <c r="BA21" s="190"/>
      <c r="BB21" s="209"/>
      <c r="BC21" s="149"/>
      <c r="BD21" s="192"/>
      <c r="BE21" s="190"/>
      <c r="BF21" s="209"/>
      <c r="BG21" s="149"/>
      <c r="BJ21" s="136">
        <f t="shared" si="0"/>
        <v>0</v>
      </c>
      <c r="BK21" s="198" t="b">
        <v>0</v>
      </c>
    </row>
    <row r="22" spans="1:74" ht="20.100000000000001" customHeight="1" x14ac:dyDescent="0.2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54"/>
      <c r="AC22" s="191"/>
      <c r="AD22" s="150"/>
      <c r="AE22" s="193"/>
      <c r="AF22" s="149"/>
      <c r="AG22" s="150"/>
      <c r="AH22" s="193"/>
      <c r="AI22" s="150"/>
      <c r="AJ22" s="193"/>
      <c r="AK22" s="209"/>
      <c r="AL22" s="210"/>
      <c r="AM22" s="191"/>
      <c r="AN22" s="149"/>
      <c r="AO22" s="191"/>
      <c r="AP22" s="210"/>
      <c r="AQ22" s="210"/>
      <c r="AR22" s="150"/>
      <c r="AS22" s="190"/>
      <c r="AT22" s="209"/>
      <c r="AU22" s="149"/>
      <c r="AV22" s="192"/>
      <c r="AW22" s="190"/>
      <c r="AX22" s="209"/>
      <c r="AY22" s="149"/>
      <c r="AZ22" s="192"/>
      <c r="BA22" s="190"/>
      <c r="BB22" s="209"/>
      <c r="BC22" s="149"/>
      <c r="BD22" s="192"/>
      <c r="BE22" s="190"/>
      <c r="BF22" s="209"/>
      <c r="BG22" s="149"/>
      <c r="BJ22" s="136">
        <f t="shared" si="0"/>
        <v>0</v>
      </c>
      <c r="BK22" s="198" t="b">
        <v>0</v>
      </c>
    </row>
    <row r="23" spans="1:74" ht="20.100000000000001" customHeight="1" x14ac:dyDescent="0.2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54"/>
      <c r="AC23" s="191"/>
      <c r="AD23" s="150"/>
      <c r="AE23" s="193"/>
      <c r="AF23" s="149"/>
      <c r="AG23" s="150"/>
      <c r="AH23" s="193"/>
      <c r="AI23" s="150"/>
      <c r="AJ23" s="193"/>
      <c r="AK23" s="209"/>
      <c r="AL23" s="210"/>
      <c r="AM23" s="191"/>
      <c r="AN23" s="149"/>
      <c r="AO23" s="191"/>
      <c r="AP23" s="210"/>
      <c r="AQ23" s="210"/>
      <c r="AR23" s="150"/>
      <c r="AS23" s="190"/>
      <c r="AT23" s="209"/>
      <c r="AU23" s="149"/>
      <c r="AV23" s="192"/>
      <c r="AW23" s="190"/>
      <c r="AX23" s="209"/>
      <c r="AY23" s="149"/>
      <c r="AZ23" s="192"/>
      <c r="BA23" s="190"/>
      <c r="BB23" s="209"/>
      <c r="BC23" s="149"/>
      <c r="BD23" s="192"/>
      <c r="BE23" s="190"/>
      <c r="BF23" s="209"/>
      <c r="BG23" s="149"/>
      <c r="BJ23" s="136">
        <f t="shared" si="0"/>
        <v>0</v>
      </c>
      <c r="BK23" s="198" t="b">
        <v>0</v>
      </c>
    </row>
    <row r="24" spans="1:74" ht="20.100000000000001" customHeight="1" x14ac:dyDescent="0.3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83" t="s">
        <v>76</v>
      </c>
      <c r="X24" s="369">
        <f>B48+B49</f>
        <v>0</v>
      </c>
      <c r="Y24" s="369"/>
      <c r="Z24" s="103"/>
      <c r="AA24" s="103"/>
      <c r="AB24" s="154"/>
      <c r="AC24" s="191"/>
      <c r="AD24" s="150"/>
      <c r="AE24" s="193"/>
      <c r="AF24" s="149"/>
      <c r="AG24" s="150"/>
      <c r="AH24" s="193"/>
      <c r="AI24" s="150"/>
      <c r="AJ24" s="193"/>
      <c r="AK24" s="209"/>
      <c r="AL24" s="210"/>
      <c r="AM24" s="191"/>
      <c r="AN24" s="149"/>
      <c r="AO24" s="191"/>
      <c r="AP24" s="210"/>
      <c r="AQ24" s="210"/>
      <c r="AR24" s="150"/>
      <c r="AS24" s="190"/>
      <c r="AT24" s="209"/>
      <c r="AU24" s="149"/>
      <c r="AV24" s="192"/>
      <c r="AW24" s="190"/>
      <c r="AX24" s="209"/>
      <c r="AY24" s="149"/>
      <c r="AZ24" s="192"/>
      <c r="BA24" s="190"/>
      <c r="BB24" s="209"/>
      <c r="BC24" s="149"/>
      <c r="BD24" s="192"/>
      <c r="BE24" s="190"/>
      <c r="BF24" s="209"/>
      <c r="BG24" s="149"/>
      <c r="BJ24" s="136">
        <f t="shared" si="0"/>
        <v>0</v>
      </c>
      <c r="BK24" s="198" t="b">
        <v>0</v>
      </c>
    </row>
    <row r="25" spans="1:74" ht="20.100000000000001" customHeight="1" x14ac:dyDescent="0.2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54"/>
      <c r="AC25" s="191"/>
      <c r="AD25" s="150"/>
      <c r="AE25" s="193"/>
      <c r="AF25" s="149"/>
      <c r="AG25" s="150"/>
      <c r="AH25" s="193"/>
      <c r="AI25" s="150"/>
      <c r="AJ25" s="193"/>
      <c r="AK25" s="209"/>
      <c r="AL25" s="210"/>
      <c r="AM25" s="191"/>
      <c r="AN25" s="149"/>
      <c r="AO25" s="191"/>
      <c r="AP25" s="210"/>
      <c r="AQ25" s="210"/>
      <c r="AR25" s="150"/>
      <c r="AS25" s="190"/>
      <c r="AT25" s="209"/>
      <c r="AU25" s="149"/>
      <c r="AV25" s="192"/>
      <c r="AW25" s="190"/>
      <c r="AX25" s="209"/>
      <c r="AY25" s="149"/>
      <c r="AZ25" s="192"/>
      <c r="BA25" s="190"/>
      <c r="BB25" s="209"/>
      <c r="BC25" s="149"/>
      <c r="BD25" s="192"/>
      <c r="BE25" s="190"/>
      <c r="BF25" s="209"/>
      <c r="BG25" s="149"/>
      <c r="BJ25" s="136">
        <f t="shared" si="0"/>
        <v>0</v>
      </c>
      <c r="BK25" s="198" t="b">
        <v>0</v>
      </c>
    </row>
    <row r="26" spans="1:74" ht="20.100000000000001" customHeight="1" x14ac:dyDescent="0.25">
      <c r="A26" s="377" t="s">
        <v>51</v>
      </c>
      <c r="B26" s="377" t="s">
        <v>28</v>
      </c>
      <c r="C26" s="377" t="s">
        <v>31</v>
      </c>
      <c r="D26" s="379" t="s">
        <v>25</v>
      </c>
      <c r="E26" s="380"/>
      <c r="F26" s="377" t="s">
        <v>115</v>
      </c>
      <c r="G26" s="372" t="s">
        <v>9</v>
      </c>
      <c r="H26" s="372"/>
      <c r="I26" s="371"/>
      <c r="J26" s="370" t="s">
        <v>10</v>
      </c>
      <c r="K26" s="372"/>
      <c r="L26" s="371"/>
      <c r="M26" s="370" t="s">
        <v>11</v>
      </c>
      <c r="N26" s="371"/>
      <c r="O26" s="373" t="s">
        <v>12</v>
      </c>
      <c r="P26" s="374"/>
      <c r="Q26" s="373" t="s">
        <v>13</v>
      </c>
      <c r="R26" s="374"/>
      <c r="S26" s="370" t="s">
        <v>14</v>
      </c>
      <c r="T26" s="372"/>
      <c r="U26" s="372"/>
      <c r="V26" s="372"/>
      <c r="W26" s="372"/>
      <c r="X26" s="370" t="s">
        <v>148</v>
      </c>
      <c r="Y26" s="371"/>
      <c r="Z26" s="188" t="s">
        <v>15</v>
      </c>
      <c r="AA26" s="367" t="s">
        <v>500</v>
      </c>
      <c r="AB26" s="154"/>
      <c r="AC26" s="191"/>
      <c r="AD26" s="150"/>
      <c r="AE26" s="193"/>
      <c r="AF26" s="149"/>
      <c r="AG26" s="150"/>
      <c r="AH26" s="193"/>
      <c r="AI26" s="150"/>
      <c r="AJ26" s="193"/>
      <c r="AK26" s="209"/>
      <c r="AL26" s="210"/>
      <c r="AM26" s="191"/>
      <c r="AN26" s="149"/>
      <c r="AO26" s="191"/>
      <c r="AP26" s="210"/>
      <c r="AQ26" s="210"/>
      <c r="AR26" s="150"/>
      <c r="AS26" s="190"/>
      <c r="AT26" s="209"/>
      <c r="AU26" s="149"/>
      <c r="AV26" s="192"/>
      <c r="AW26" s="190"/>
      <c r="AX26" s="209"/>
      <c r="AY26" s="149"/>
      <c r="AZ26" s="192"/>
      <c r="BA26" s="190"/>
      <c r="BB26" s="209"/>
      <c r="BC26" s="149"/>
      <c r="BD26" s="192"/>
      <c r="BE26" s="190"/>
      <c r="BF26" s="209"/>
      <c r="BG26" s="149"/>
      <c r="BJ26" s="136">
        <f t="shared" si="0"/>
        <v>0</v>
      </c>
      <c r="BK26" s="198" t="b">
        <v>0</v>
      </c>
    </row>
    <row r="27" spans="1:74" ht="20.100000000000001" customHeight="1" x14ac:dyDescent="0.25">
      <c r="A27" s="378"/>
      <c r="B27" s="378"/>
      <c r="C27" s="378"/>
      <c r="D27" s="381"/>
      <c r="E27" s="382"/>
      <c r="F27" s="378"/>
      <c r="G27" s="372" t="s">
        <v>16</v>
      </c>
      <c r="H27" s="371"/>
      <c r="I27" s="81" t="s">
        <v>17</v>
      </c>
      <c r="J27" s="370" t="s">
        <v>16</v>
      </c>
      <c r="K27" s="371"/>
      <c r="L27" s="81" t="s">
        <v>17</v>
      </c>
      <c r="M27" s="81" t="s">
        <v>18</v>
      </c>
      <c r="N27" s="81" t="s">
        <v>19</v>
      </c>
      <c r="O27" s="375"/>
      <c r="P27" s="376"/>
      <c r="Q27" s="375"/>
      <c r="R27" s="376"/>
      <c r="S27" s="370" t="s">
        <v>106</v>
      </c>
      <c r="T27" s="371"/>
      <c r="U27" s="370" t="s">
        <v>107</v>
      </c>
      <c r="V27" s="371"/>
      <c r="W27" s="110" t="s">
        <v>27</v>
      </c>
      <c r="X27" s="81" t="s">
        <v>149</v>
      </c>
      <c r="Y27" s="81" t="s">
        <v>150</v>
      </c>
      <c r="Z27" s="189" t="s">
        <v>72</v>
      </c>
      <c r="AA27" s="368"/>
      <c r="AB27" s="154"/>
      <c r="AC27" s="191"/>
      <c r="AD27" s="150"/>
      <c r="AE27" s="193"/>
      <c r="AF27" s="149"/>
      <c r="AG27" s="150"/>
      <c r="AH27" s="193"/>
      <c r="AI27" s="150"/>
      <c r="AJ27" s="193"/>
      <c r="AK27" s="209"/>
      <c r="AL27" s="210"/>
      <c r="AM27" s="191"/>
      <c r="AN27" s="149"/>
      <c r="AO27" s="191"/>
      <c r="AP27" s="210"/>
      <c r="AQ27" s="210"/>
      <c r="AR27" s="150"/>
      <c r="AS27" s="190"/>
      <c r="AT27" s="209"/>
      <c r="AU27" s="149"/>
      <c r="AV27" s="192"/>
      <c r="AW27" s="190"/>
      <c r="AX27" s="209"/>
      <c r="AY27" s="149"/>
      <c r="AZ27" s="192"/>
      <c r="BA27" s="190"/>
      <c r="BB27" s="209"/>
      <c r="BC27" s="149"/>
      <c r="BD27" s="192"/>
      <c r="BE27" s="190"/>
      <c r="BF27" s="209"/>
      <c r="BG27" s="149"/>
      <c r="BJ27" s="136">
        <f t="shared" si="0"/>
        <v>0</v>
      </c>
      <c r="BK27" s="198" t="b">
        <v>0</v>
      </c>
      <c r="BL27" s="174" t="s">
        <v>209</v>
      </c>
      <c r="BM27" s="174" t="s">
        <v>210</v>
      </c>
      <c r="BN27" s="174" t="s">
        <v>211</v>
      </c>
      <c r="BO27" s="174" t="s">
        <v>495</v>
      </c>
      <c r="BP27" s="174" t="s">
        <v>496</v>
      </c>
      <c r="BQ27" s="174" t="s">
        <v>497</v>
      </c>
      <c r="BR27" s="174" t="s">
        <v>221</v>
      </c>
      <c r="BS27" s="174" t="s">
        <v>218</v>
      </c>
      <c r="BT27" s="174" t="s">
        <v>213</v>
      </c>
      <c r="BU27" s="174" t="s">
        <v>219</v>
      </c>
      <c r="BV27" s="174" t="s">
        <v>220</v>
      </c>
    </row>
    <row r="28" spans="1:74" ht="20.100000000000001" customHeight="1" x14ac:dyDescent="0.25">
      <c r="A28" s="149"/>
      <c r="B28" s="148"/>
      <c r="C28" s="149"/>
      <c r="D28" s="150"/>
      <c r="E28" s="190"/>
      <c r="F28" s="191"/>
      <c r="G28" s="192"/>
      <c r="H28" s="193"/>
      <c r="I28" s="149"/>
      <c r="J28" s="150"/>
      <c r="K28" s="193"/>
      <c r="L28" s="149"/>
      <c r="M28" s="191"/>
      <c r="N28" s="191"/>
      <c r="O28" s="246"/>
      <c r="P28" s="180"/>
      <c r="Q28" s="246"/>
      <c r="R28" s="180"/>
      <c r="S28" s="150"/>
      <c r="T28" s="193"/>
      <c r="U28" s="150"/>
      <c r="V28" s="193"/>
      <c r="W28" s="194"/>
      <c r="X28" s="153"/>
      <c r="Y28" s="153"/>
      <c r="Z28" s="195"/>
      <c r="AA28" s="199"/>
      <c r="AB28" s="154"/>
      <c r="AC28" s="191"/>
      <c r="AD28" s="150"/>
      <c r="AE28" s="193"/>
      <c r="AF28" s="149"/>
      <c r="AG28" s="150"/>
      <c r="AH28" s="193"/>
      <c r="AI28" s="150"/>
      <c r="AJ28" s="193"/>
      <c r="AK28" s="209"/>
      <c r="AL28" s="210"/>
      <c r="AM28" s="191"/>
      <c r="AN28" s="149"/>
      <c r="AO28" s="191"/>
      <c r="AP28" s="210"/>
      <c r="AQ28" s="210"/>
      <c r="AR28" s="150"/>
      <c r="AS28" s="190"/>
      <c r="AT28" s="209"/>
      <c r="AU28" s="149"/>
      <c r="AV28" s="192"/>
      <c r="AW28" s="190"/>
      <c r="AX28" s="209"/>
      <c r="AY28" s="149"/>
      <c r="AZ28" s="192"/>
      <c r="BA28" s="190"/>
      <c r="BB28" s="209"/>
      <c r="BC28" s="149"/>
      <c r="BD28" s="192"/>
      <c r="BE28" s="190"/>
      <c r="BF28" s="209"/>
      <c r="BG28" s="149"/>
      <c r="BJ28" s="136">
        <f t="shared" si="0"/>
        <v>0</v>
      </c>
      <c r="BK28" s="198" t="b">
        <v>0</v>
      </c>
      <c r="BL28" s="196" t="b">
        <v>0</v>
      </c>
      <c r="BM28" s="146" t="e">
        <f t="shared" ref="BM28:BM45" si="1">VALUE(IF(BN28="","",LEFT(C28,SEARCH(BN28,C28)-1)))</f>
        <v>#VALUE!</v>
      </c>
      <c r="BN28" s="146" t="b">
        <f t="shared" ref="BN28:BN45" si="2">IF(NOT(ISERROR(SEARCH("VG",C28))),"VG",IF(NOT(ISERROR(SEARCH("BG",C28))),"BG",IF(NOT(ISERROR(SEARCH("G",C28))),"G")))</f>
        <v>0</v>
      </c>
      <c r="BO28" s="146" t="e">
        <f t="shared" ref="BO28:BO45" si="3">VALUE(MID(C28,SEARCH(BN28,C28)+LEN(BN28),SEARCH("N",C28)-SEARCH(BN28,C28)-LEN(BN28)))</f>
        <v>#VALUE!</v>
      </c>
      <c r="BP28" s="146" t="e">
        <f t="shared" ref="BP28:BP45" si="4">VALUE(MID(C28,SEARCH("N",C28)+1,SEARCH("K",C28)-SEARCH("N",C28)-1))</f>
        <v>#VALUE!</v>
      </c>
      <c r="BQ28" s="146" t="e">
        <f t="shared" ref="BQ28:BQ45" si="5">IF(SEARCH("K",C28)=LEN(C28),0,VALUE(MID(C28,SEARCH("K",C28)+1,LEN(C28))))</f>
        <v>#VALUE!</v>
      </c>
      <c r="BR28" s="146" t="b">
        <f>IF(OR(ISERROR(BM28),ISERROR(BN28),ISERROR(BO28),ISERROR(BP28),ISERROR(BQ28)),FALSE,TRUE)</f>
        <v>0</v>
      </c>
      <c r="BS28" s="146">
        <f>6+IF(LEFT(I28,1)="R",(G28*12)+H28,0)</f>
        <v>6</v>
      </c>
      <c r="BT28" s="146" t="str">
        <f>IF((S28*12+T28)&gt;0,IF(AND((S28*12+T28)&gt;=1,(S28*12+T28)&lt;=(BS28-1)+IF(I28="X",2,1)),"Yes","No"),"No")</f>
        <v>No</v>
      </c>
      <c r="BU28" s="146">
        <f>6+IF(LEFT(L28,1)="R",(J28*12)+K28,0)</f>
        <v>6</v>
      </c>
      <c r="BV28" s="146" t="str">
        <f>IF((U28*12+V28)&gt;0,IF(AND((U28*12+V28)&gt;=1,(U28*12+V28)&lt;=(BU28-1)+IF(L28="X",2,1)),"Yes","No"),"No")</f>
        <v>No</v>
      </c>
    </row>
    <row r="29" spans="1:74" ht="20.100000000000001" customHeight="1" x14ac:dyDescent="0.25">
      <c r="A29" s="149"/>
      <c r="B29" s="148"/>
      <c r="C29" s="149"/>
      <c r="D29" s="150"/>
      <c r="E29" s="190"/>
      <c r="F29" s="191"/>
      <c r="G29" s="192"/>
      <c r="H29" s="193"/>
      <c r="I29" s="149"/>
      <c r="J29" s="150"/>
      <c r="K29" s="193"/>
      <c r="L29" s="149"/>
      <c r="M29" s="191"/>
      <c r="N29" s="191"/>
      <c r="O29" s="246"/>
      <c r="P29" s="180"/>
      <c r="Q29" s="246"/>
      <c r="R29" s="180"/>
      <c r="S29" s="150"/>
      <c r="T29" s="193"/>
      <c r="U29" s="150"/>
      <c r="V29" s="193"/>
      <c r="W29" s="194"/>
      <c r="X29" s="153"/>
      <c r="Y29" s="153"/>
      <c r="Z29" s="195"/>
      <c r="AA29" s="199"/>
      <c r="AB29" s="154"/>
      <c r="AC29" s="191"/>
      <c r="AD29" s="150"/>
      <c r="AE29" s="193"/>
      <c r="AF29" s="149"/>
      <c r="AG29" s="150"/>
      <c r="AH29" s="193"/>
      <c r="AI29" s="150"/>
      <c r="AJ29" s="193"/>
      <c r="AK29" s="209"/>
      <c r="AL29" s="210"/>
      <c r="AM29" s="191"/>
      <c r="AN29" s="149"/>
      <c r="AO29" s="191"/>
      <c r="AP29" s="210"/>
      <c r="AQ29" s="210"/>
      <c r="AR29" s="150"/>
      <c r="AS29" s="190"/>
      <c r="AT29" s="209"/>
      <c r="AU29" s="149"/>
      <c r="AV29" s="192"/>
      <c r="AW29" s="190"/>
      <c r="AX29" s="209"/>
      <c r="AY29" s="149"/>
      <c r="AZ29" s="192"/>
      <c r="BA29" s="190"/>
      <c r="BB29" s="209"/>
      <c r="BC29" s="149"/>
      <c r="BD29" s="192"/>
      <c r="BE29" s="190"/>
      <c r="BF29" s="209"/>
      <c r="BG29" s="149"/>
      <c r="BJ29" s="136">
        <f t="shared" si="0"/>
        <v>0</v>
      </c>
      <c r="BK29" s="198" t="b">
        <v>0</v>
      </c>
      <c r="BL29" s="196" t="b">
        <v>0</v>
      </c>
      <c r="BM29" s="146" t="e">
        <f t="shared" si="1"/>
        <v>#VALUE!</v>
      </c>
      <c r="BN29" s="146" t="b">
        <f t="shared" si="2"/>
        <v>0</v>
      </c>
      <c r="BO29" s="146" t="e">
        <f t="shared" si="3"/>
        <v>#VALUE!</v>
      </c>
      <c r="BP29" s="146" t="e">
        <f t="shared" si="4"/>
        <v>#VALUE!</v>
      </c>
      <c r="BQ29" s="146" t="e">
        <f t="shared" si="5"/>
        <v>#VALUE!</v>
      </c>
      <c r="BR29" s="146" t="b">
        <f t="shared" ref="BR29:BR45" si="6">IF(OR(ISERROR(BM29),ISERROR(BN29),ISERROR(BO29),ISERROR(BP29),ISERROR(BQ29)),FALSE,TRUE)</f>
        <v>0</v>
      </c>
      <c r="BS29" s="146">
        <f t="shared" ref="BS29:BS45" si="7">6+IF(LEFT(I29,1)="R",(G29*12)+H29,0)</f>
        <v>6</v>
      </c>
      <c r="BT29" s="146" t="str">
        <f t="shared" ref="BT29:BT45" si="8">IF((S29*12+T29)&gt;0,IF(AND((S29*12+T29)&gt;=1,(S29*12+T29)&lt;=(BS29-1)+IF(I29="X",2,1)),"Yes","No"),"No")</f>
        <v>No</v>
      </c>
      <c r="BU29" s="146">
        <f t="shared" ref="BU29:BU45" si="9">6+IF(LEFT(L29,1)="R",(J29*12)+K29,0)</f>
        <v>6</v>
      </c>
      <c r="BV29" s="146" t="str">
        <f t="shared" ref="BV29:BV45" si="10">IF((U29*12+V29)&gt;0,IF(AND((U29*12+V29)&gt;=1,(U29*12+V29)&lt;=(BU29-1)+IF(L29="X",2,1)),"Yes","No"),"No")</f>
        <v>No</v>
      </c>
    </row>
    <row r="30" spans="1:74" s="84" customFormat="1" ht="20.100000000000001" customHeight="1" x14ac:dyDescent="0.25">
      <c r="A30" s="149"/>
      <c r="B30" s="148"/>
      <c r="C30" s="149"/>
      <c r="D30" s="150"/>
      <c r="E30" s="190"/>
      <c r="F30" s="191"/>
      <c r="G30" s="192"/>
      <c r="H30" s="193"/>
      <c r="I30" s="149"/>
      <c r="J30" s="150"/>
      <c r="K30" s="193"/>
      <c r="L30" s="149"/>
      <c r="M30" s="191"/>
      <c r="N30" s="191"/>
      <c r="O30" s="246"/>
      <c r="P30" s="180"/>
      <c r="Q30" s="246"/>
      <c r="R30" s="180"/>
      <c r="S30" s="150"/>
      <c r="T30" s="193"/>
      <c r="U30" s="150"/>
      <c r="V30" s="193"/>
      <c r="W30" s="194"/>
      <c r="X30" s="153"/>
      <c r="Y30" s="153"/>
      <c r="Z30" s="195"/>
      <c r="AA30" s="199"/>
      <c r="AB30" s="154"/>
      <c r="AC30" s="191"/>
      <c r="AD30" s="150"/>
      <c r="AE30" s="193"/>
      <c r="AF30" s="149"/>
      <c r="AG30" s="150"/>
      <c r="AH30" s="193"/>
      <c r="AI30" s="150"/>
      <c r="AJ30" s="193"/>
      <c r="AK30" s="209"/>
      <c r="AL30" s="210"/>
      <c r="AM30" s="191"/>
      <c r="AN30" s="149"/>
      <c r="AO30" s="191"/>
      <c r="AP30" s="210"/>
      <c r="AQ30" s="210"/>
      <c r="AR30" s="150"/>
      <c r="AS30" s="190"/>
      <c r="AT30" s="209"/>
      <c r="AU30" s="149"/>
      <c r="AV30" s="192"/>
      <c r="AW30" s="190"/>
      <c r="AX30" s="209"/>
      <c r="AY30" s="149"/>
      <c r="AZ30" s="192"/>
      <c r="BA30" s="190"/>
      <c r="BB30" s="209"/>
      <c r="BC30" s="149"/>
      <c r="BD30" s="192"/>
      <c r="BE30" s="190"/>
      <c r="BF30" s="209"/>
      <c r="BG30" s="149"/>
      <c r="BJ30" s="136">
        <f t="shared" si="0"/>
        <v>0</v>
      </c>
      <c r="BK30" s="198" t="b">
        <v>0</v>
      </c>
      <c r="BL30" s="196" t="b">
        <v>0</v>
      </c>
      <c r="BM30" s="146" t="e">
        <f t="shared" si="1"/>
        <v>#VALUE!</v>
      </c>
      <c r="BN30" s="146" t="b">
        <f t="shared" si="2"/>
        <v>0</v>
      </c>
      <c r="BO30" s="146" t="e">
        <f t="shared" si="3"/>
        <v>#VALUE!</v>
      </c>
      <c r="BP30" s="146" t="e">
        <f t="shared" si="4"/>
        <v>#VALUE!</v>
      </c>
      <c r="BQ30" s="146" t="e">
        <f t="shared" si="5"/>
        <v>#VALUE!</v>
      </c>
      <c r="BR30" s="146" t="b">
        <f t="shared" si="6"/>
        <v>0</v>
      </c>
      <c r="BS30" s="146">
        <f t="shared" si="7"/>
        <v>6</v>
      </c>
      <c r="BT30" s="146" t="str">
        <f t="shared" si="8"/>
        <v>No</v>
      </c>
      <c r="BU30" s="146">
        <f t="shared" si="9"/>
        <v>6</v>
      </c>
      <c r="BV30" s="146" t="str">
        <f t="shared" si="10"/>
        <v>No</v>
      </c>
    </row>
    <row r="31" spans="1:74" s="84" customFormat="1" ht="20.100000000000001" customHeight="1" x14ac:dyDescent="0.25">
      <c r="A31" s="149"/>
      <c r="B31" s="148"/>
      <c r="C31" s="149"/>
      <c r="D31" s="150"/>
      <c r="E31" s="190"/>
      <c r="F31" s="191"/>
      <c r="G31" s="192"/>
      <c r="H31" s="193"/>
      <c r="I31" s="149"/>
      <c r="J31" s="150"/>
      <c r="K31" s="193"/>
      <c r="L31" s="149"/>
      <c r="M31" s="191"/>
      <c r="N31" s="191"/>
      <c r="O31" s="246"/>
      <c r="P31" s="180"/>
      <c r="Q31" s="246"/>
      <c r="R31" s="180"/>
      <c r="S31" s="150"/>
      <c r="T31" s="193"/>
      <c r="U31" s="150"/>
      <c r="V31" s="193"/>
      <c r="W31" s="194"/>
      <c r="X31" s="153"/>
      <c r="Y31" s="153"/>
      <c r="Z31" s="195"/>
      <c r="AA31" s="199"/>
      <c r="AB31" s="154"/>
      <c r="AC31" s="191"/>
      <c r="AD31" s="150"/>
      <c r="AE31" s="193"/>
      <c r="AF31" s="149"/>
      <c r="AG31" s="150"/>
      <c r="AH31" s="193"/>
      <c r="AI31" s="150"/>
      <c r="AJ31" s="193"/>
      <c r="AK31" s="209"/>
      <c r="AL31" s="210"/>
      <c r="AM31" s="191"/>
      <c r="AN31" s="149"/>
      <c r="AO31" s="191"/>
      <c r="AP31" s="210"/>
      <c r="AQ31" s="210"/>
      <c r="AR31" s="150"/>
      <c r="AS31" s="190"/>
      <c r="AT31" s="209"/>
      <c r="AU31" s="149"/>
      <c r="AV31" s="192"/>
      <c r="AW31" s="190"/>
      <c r="AX31" s="209"/>
      <c r="AY31" s="149"/>
      <c r="AZ31" s="192"/>
      <c r="BA31" s="190"/>
      <c r="BB31" s="209"/>
      <c r="BC31" s="149"/>
      <c r="BD31" s="192"/>
      <c r="BE31" s="190"/>
      <c r="BF31" s="209"/>
      <c r="BG31" s="149"/>
      <c r="BJ31" s="136">
        <f t="shared" si="0"/>
        <v>0</v>
      </c>
      <c r="BK31" s="198" t="b">
        <v>0</v>
      </c>
      <c r="BL31" s="196" t="b">
        <v>0</v>
      </c>
      <c r="BM31" s="146" t="e">
        <f t="shared" si="1"/>
        <v>#VALUE!</v>
      </c>
      <c r="BN31" s="146" t="b">
        <f t="shared" si="2"/>
        <v>0</v>
      </c>
      <c r="BO31" s="146" t="e">
        <f t="shared" si="3"/>
        <v>#VALUE!</v>
      </c>
      <c r="BP31" s="146" t="e">
        <f t="shared" si="4"/>
        <v>#VALUE!</v>
      </c>
      <c r="BQ31" s="146" t="e">
        <f t="shared" si="5"/>
        <v>#VALUE!</v>
      </c>
      <c r="BR31" s="146" t="b">
        <f t="shared" si="6"/>
        <v>0</v>
      </c>
      <c r="BS31" s="146">
        <f t="shared" si="7"/>
        <v>6</v>
      </c>
      <c r="BT31" s="146" t="str">
        <f t="shared" si="8"/>
        <v>No</v>
      </c>
      <c r="BU31" s="146">
        <f t="shared" si="9"/>
        <v>6</v>
      </c>
      <c r="BV31" s="146" t="str">
        <f t="shared" si="10"/>
        <v>No</v>
      </c>
    </row>
    <row r="32" spans="1:74" ht="20.100000000000001" customHeight="1" x14ac:dyDescent="0.25">
      <c r="A32" s="149"/>
      <c r="B32" s="148"/>
      <c r="C32" s="149"/>
      <c r="D32" s="150"/>
      <c r="E32" s="190"/>
      <c r="F32" s="191"/>
      <c r="G32" s="192"/>
      <c r="H32" s="193"/>
      <c r="I32" s="149"/>
      <c r="J32" s="150"/>
      <c r="K32" s="193"/>
      <c r="L32" s="149"/>
      <c r="M32" s="191"/>
      <c r="N32" s="191"/>
      <c r="O32" s="246"/>
      <c r="P32" s="180"/>
      <c r="Q32" s="246"/>
      <c r="R32" s="180"/>
      <c r="S32" s="150"/>
      <c r="T32" s="193"/>
      <c r="U32" s="150"/>
      <c r="V32" s="193"/>
      <c r="W32" s="194"/>
      <c r="X32" s="153"/>
      <c r="Y32" s="153"/>
      <c r="Z32" s="195"/>
      <c r="AA32" s="199"/>
      <c r="AB32" s="154"/>
      <c r="AC32" s="191"/>
      <c r="AD32" s="150"/>
      <c r="AE32" s="193"/>
      <c r="AF32" s="149"/>
      <c r="AG32" s="150"/>
      <c r="AH32" s="193"/>
      <c r="AI32" s="150"/>
      <c r="AJ32" s="193"/>
      <c r="AK32" s="209"/>
      <c r="AL32" s="210"/>
      <c r="AM32" s="191"/>
      <c r="AN32" s="149"/>
      <c r="AO32" s="191"/>
      <c r="AP32" s="210"/>
      <c r="AQ32" s="210"/>
      <c r="AR32" s="150"/>
      <c r="AS32" s="190"/>
      <c r="AT32" s="209"/>
      <c r="AU32" s="149"/>
      <c r="AV32" s="192"/>
      <c r="AW32" s="190"/>
      <c r="AX32" s="209"/>
      <c r="AY32" s="149"/>
      <c r="AZ32" s="192"/>
      <c r="BA32" s="190"/>
      <c r="BB32" s="209"/>
      <c r="BC32" s="149"/>
      <c r="BD32" s="192"/>
      <c r="BE32" s="190"/>
      <c r="BF32" s="209"/>
      <c r="BG32" s="149"/>
      <c r="BJ32" s="136">
        <f t="shared" si="0"/>
        <v>0</v>
      </c>
      <c r="BK32" s="198" t="b">
        <v>0</v>
      </c>
      <c r="BL32" s="196" t="b">
        <v>0</v>
      </c>
      <c r="BM32" s="146" t="e">
        <f t="shared" si="1"/>
        <v>#VALUE!</v>
      </c>
      <c r="BN32" s="146" t="b">
        <f t="shared" si="2"/>
        <v>0</v>
      </c>
      <c r="BO32" s="146" t="e">
        <f t="shared" si="3"/>
        <v>#VALUE!</v>
      </c>
      <c r="BP32" s="146" t="e">
        <f t="shared" si="4"/>
        <v>#VALUE!</v>
      </c>
      <c r="BQ32" s="146" t="e">
        <f t="shared" si="5"/>
        <v>#VALUE!</v>
      </c>
      <c r="BR32" s="146" t="b">
        <f t="shared" si="6"/>
        <v>0</v>
      </c>
      <c r="BS32" s="146">
        <f t="shared" si="7"/>
        <v>6</v>
      </c>
      <c r="BT32" s="146" t="str">
        <f t="shared" si="8"/>
        <v>No</v>
      </c>
      <c r="BU32" s="146">
        <f t="shared" si="9"/>
        <v>6</v>
      </c>
      <c r="BV32" s="146" t="str">
        <f t="shared" si="10"/>
        <v>No</v>
      </c>
    </row>
    <row r="33" spans="1:74" ht="20.100000000000001" customHeight="1" x14ac:dyDescent="0.25">
      <c r="A33" s="149"/>
      <c r="B33" s="148"/>
      <c r="C33" s="149"/>
      <c r="D33" s="150"/>
      <c r="E33" s="190"/>
      <c r="F33" s="191"/>
      <c r="G33" s="192"/>
      <c r="H33" s="193"/>
      <c r="I33" s="149"/>
      <c r="J33" s="150"/>
      <c r="K33" s="193"/>
      <c r="L33" s="149"/>
      <c r="M33" s="191"/>
      <c r="N33" s="191"/>
      <c r="O33" s="246"/>
      <c r="P33" s="180"/>
      <c r="Q33" s="246"/>
      <c r="R33" s="180"/>
      <c r="S33" s="150"/>
      <c r="T33" s="193"/>
      <c r="U33" s="150"/>
      <c r="V33" s="193"/>
      <c r="W33" s="194"/>
      <c r="X33" s="153"/>
      <c r="Y33" s="153"/>
      <c r="Z33" s="195"/>
      <c r="AA33" s="199"/>
      <c r="AB33" s="154"/>
      <c r="AC33" s="191"/>
      <c r="AD33" s="150"/>
      <c r="AE33" s="193"/>
      <c r="AF33" s="149"/>
      <c r="AG33" s="150"/>
      <c r="AH33" s="193"/>
      <c r="AI33" s="150"/>
      <c r="AJ33" s="193"/>
      <c r="AK33" s="209"/>
      <c r="AL33" s="210"/>
      <c r="AM33" s="191"/>
      <c r="AN33" s="149"/>
      <c r="AO33" s="191"/>
      <c r="AP33" s="210"/>
      <c r="AQ33" s="210"/>
      <c r="AR33" s="150"/>
      <c r="AS33" s="190"/>
      <c r="AT33" s="209"/>
      <c r="AU33" s="149"/>
      <c r="AV33" s="192"/>
      <c r="AW33" s="190"/>
      <c r="AX33" s="209"/>
      <c r="AY33" s="149"/>
      <c r="AZ33" s="192"/>
      <c r="BA33" s="190"/>
      <c r="BB33" s="209"/>
      <c r="BC33" s="149"/>
      <c r="BD33" s="192"/>
      <c r="BE33" s="190"/>
      <c r="BF33" s="209"/>
      <c r="BG33" s="149"/>
      <c r="BJ33" s="136">
        <f t="shared" si="0"/>
        <v>0</v>
      </c>
      <c r="BK33" s="198" t="b">
        <v>0</v>
      </c>
      <c r="BL33" s="196" t="b">
        <v>0</v>
      </c>
      <c r="BM33" s="146" t="e">
        <f t="shared" si="1"/>
        <v>#VALUE!</v>
      </c>
      <c r="BN33" s="146" t="b">
        <f t="shared" si="2"/>
        <v>0</v>
      </c>
      <c r="BO33" s="146" t="e">
        <f t="shared" si="3"/>
        <v>#VALUE!</v>
      </c>
      <c r="BP33" s="146" t="e">
        <f t="shared" si="4"/>
        <v>#VALUE!</v>
      </c>
      <c r="BQ33" s="146" t="e">
        <f t="shared" si="5"/>
        <v>#VALUE!</v>
      </c>
      <c r="BR33" s="146" t="b">
        <f t="shared" si="6"/>
        <v>0</v>
      </c>
      <c r="BS33" s="146">
        <f t="shared" si="7"/>
        <v>6</v>
      </c>
      <c r="BT33" s="146" t="str">
        <f t="shared" si="8"/>
        <v>No</v>
      </c>
      <c r="BU33" s="146">
        <f t="shared" si="9"/>
        <v>6</v>
      </c>
      <c r="BV33" s="146" t="str">
        <f t="shared" si="10"/>
        <v>No</v>
      </c>
    </row>
    <row r="34" spans="1:74" ht="20.100000000000001" customHeight="1" x14ac:dyDescent="0.25">
      <c r="A34" s="149"/>
      <c r="B34" s="148"/>
      <c r="C34" s="149"/>
      <c r="D34" s="150"/>
      <c r="E34" s="190"/>
      <c r="F34" s="191"/>
      <c r="G34" s="192"/>
      <c r="H34" s="193"/>
      <c r="I34" s="149"/>
      <c r="J34" s="150"/>
      <c r="K34" s="193"/>
      <c r="L34" s="149"/>
      <c r="M34" s="191"/>
      <c r="N34" s="191"/>
      <c r="O34" s="246"/>
      <c r="P34" s="180"/>
      <c r="Q34" s="246"/>
      <c r="R34" s="180"/>
      <c r="S34" s="150"/>
      <c r="T34" s="193"/>
      <c r="U34" s="150"/>
      <c r="V34" s="193"/>
      <c r="W34" s="194"/>
      <c r="X34" s="153"/>
      <c r="Y34" s="153"/>
      <c r="Z34" s="195"/>
      <c r="AA34" s="199"/>
      <c r="AB34" s="154"/>
      <c r="AC34" s="191"/>
      <c r="AD34" s="150"/>
      <c r="AE34" s="193"/>
      <c r="AF34" s="149"/>
      <c r="AG34" s="150"/>
      <c r="AH34" s="193"/>
      <c r="AI34" s="150"/>
      <c r="AJ34" s="193"/>
      <c r="AK34" s="209"/>
      <c r="AL34" s="210"/>
      <c r="AM34" s="191"/>
      <c r="AN34" s="149"/>
      <c r="AO34" s="191"/>
      <c r="AP34" s="210"/>
      <c r="AQ34" s="210"/>
      <c r="AR34" s="150"/>
      <c r="AS34" s="190"/>
      <c r="AT34" s="209"/>
      <c r="AU34" s="149"/>
      <c r="AV34" s="192"/>
      <c r="AW34" s="190"/>
      <c r="AX34" s="209"/>
      <c r="AY34" s="149"/>
      <c r="AZ34" s="192"/>
      <c r="BA34" s="190"/>
      <c r="BB34" s="209"/>
      <c r="BC34" s="149"/>
      <c r="BD34" s="192"/>
      <c r="BE34" s="190"/>
      <c r="BF34" s="209"/>
      <c r="BG34" s="149"/>
      <c r="BJ34" s="136">
        <f t="shared" si="0"/>
        <v>0</v>
      </c>
      <c r="BK34" s="198" t="b">
        <v>0</v>
      </c>
      <c r="BL34" s="196" t="b">
        <v>0</v>
      </c>
      <c r="BM34" s="146" t="e">
        <f t="shared" si="1"/>
        <v>#VALUE!</v>
      </c>
      <c r="BN34" s="146" t="b">
        <f t="shared" si="2"/>
        <v>0</v>
      </c>
      <c r="BO34" s="146" t="e">
        <f t="shared" si="3"/>
        <v>#VALUE!</v>
      </c>
      <c r="BP34" s="146" t="e">
        <f t="shared" si="4"/>
        <v>#VALUE!</v>
      </c>
      <c r="BQ34" s="146" t="e">
        <f t="shared" si="5"/>
        <v>#VALUE!</v>
      </c>
      <c r="BR34" s="146" t="b">
        <f t="shared" si="6"/>
        <v>0</v>
      </c>
      <c r="BS34" s="146">
        <f t="shared" si="7"/>
        <v>6</v>
      </c>
      <c r="BT34" s="146" t="str">
        <f t="shared" si="8"/>
        <v>No</v>
      </c>
      <c r="BU34" s="146">
        <f t="shared" si="9"/>
        <v>6</v>
      </c>
      <c r="BV34" s="146" t="str">
        <f t="shared" si="10"/>
        <v>No</v>
      </c>
    </row>
    <row r="35" spans="1:74" ht="20.100000000000001" customHeight="1" x14ac:dyDescent="0.25">
      <c r="A35" s="149"/>
      <c r="B35" s="148"/>
      <c r="C35" s="149"/>
      <c r="D35" s="150"/>
      <c r="E35" s="190"/>
      <c r="F35" s="191"/>
      <c r="G35" s="192"/>
      <c r="H35" s="193"/>
      <c r="I35" s="149"/>
      <c r="J35" s="150"/>
      <c r="K35" s="193"/>
      <c r="L35" s="149"/>
      <c r="M35" s="191"/>
      <c r="N35" s="191"/>
      <c r="O35" s="246"/>
      <c r="P35" s="180"/>
      <c r="Q35" s="246"/>
      <c r="R35" s="180"/>
      <c r="S35" s="150"/>
      <c r="T35" s="193"/>
      <c r="U35" s="150"/>
      <c r="V35" s="193"/>
      <c r="W35" s="194"/>
      <c r="X35" s="153"/>
      <c r="Y35" s="153"/>
      <c r="Z35" s="195"/>
      <c r="AA35" s="199"/>
      <c r="AB35" s="154"/>
      <c r="AC35" s="191"/>
      <c r="AD35" s="150"/>
      <c r="AE35" s="193"/>
      <c r="AF35" s="149"/>
      <c r="AG35" s="150"/>
      <c r="AH35" s="193"/>
      <c r="AI35" s="150"/>
      <c r="AJ35" s="193"/>
      <c r="AK35" s="209"/>
      <c r="AL35" s="210"/>
      <c r="AM35" s="191"/>
      <c r="AN35" s="149"/>
      <c r="AO35" s="191"/>
      <c r="AP35" s="210"/>
      <c r="AQ35" s="210"/>
      <c r="AR35" s="150"/>
      <c r="AS35" s="190"/>
      <c r="AT35" s="209"/>
      <c r="AU35" s="149"/>
      <c r="AV35" s="192"/>
      <c r="AW35" s="190"/>
      <c r="AX35" s="209"/>
      <c r="AY35" s="149"/>
      <c r="AZ35" s="192"/>
      <c r="BA35" s="190"/>
      <c r="BB35" s="209"/>
      <c r="BC35" s="149"/>
      <c r="BD35" s="192"/>
      <c r="BE35" s="190"/>
      <c r="BF35" s="209"/>
      <c r="BG35" s="149"/>
      <c r="BJ35" s="136">
        <f t="shared" si="0"/>
        <v>0</v>
      </c>
      <c r="BK35" s="198" t="b">
        <v>0</v>
      </c>
      <c r="BL35" s="196" t="b">
        <v>0</v>
      </c>
      <c r="BM35" s="146" t="e">
        <f t="shared" si="1"/>
        <v>#VALUE!</v>
      </c>
      <c r="BN35" s="146" t="b">
        <f t="shared" si="2"/>
        <v>0</v>
      </c>
      <c r="BO35" s="146" t="e">
        <f t="shared" si="3"/>
        <v>#VALUE!</v>
      </c>
      <c r="BP35" s="146" t="e">
        <f t="shared" si="4"/>
        <v>#VALUE!</v>
      </c>
      <c r="BQ35" s="146" t="e">
        <f t="shared" si="5"/>
        <v>#VALUE!</v>
      </c>
      <c r="BR35" s="146" t="b">
        <f t="shared" si="6"/>
        <v>0</v>
      </c>
      <c r="BS35" s="146">
        <f t="shared" si="7"/>
        <v>6</v>
      </c>
      <c r="BT35" s="146" t="str">
        <f t="shared" si="8"/>
        <v>No</v>
      </c>
      <c r="BU35" s="146">
        <f t="shared" si="9"/>
        <v>6</v>
      </c>
      <c r="BV35" s="146" t="str">
        <f t="shared" si="10"/>
        <v>No</v>
      </c>
    </row>
    <row r="36" spans="1:74" ht="20.100000000000001" customHeight="1" x14ac:dyDescent="0.25">
      <c r="A36" s="149"/>
      <c r="B36" s="148"/>
      <c r="C36" s="149"/>
      <c r="D36" s="150"/>
      <c r="E36" s="190"/>
      <c r="F36" s="191"/>
      <c r="G36" s="192"/>
      <c r="H36" s="193"/>
      <c r="I36" s="149"/>
      <c r="J36" s="150"/>
      <c r="K36" s="193"/>
      <c r="L36" s="149"/>
      <c r="M36" s="191"/>
      <c r="N36" s="191"/>
      <c r="O36" s="246"/>
      <c r="P36" s="180"/>
      <c r="Q36" s="246"/>
      <c r="R36" s="180"/>
      <c r="S36" s="150"/>
      <c r="T36" s="193"/>
      <c r="U36" s="150"/>
      <c r="V36" s="193"/>
      <c r="W36" s="194"/>
      <c r="X36" s="153"/>
      <c r="Y36" s="153"/>
      <c r="Z36" s="195"/>
      <c r="AA36" s="199"/>
      <c r="AB36" s="154"/>
      <c r="AC36" s="191"/>
      <c r="AD36" s="150"/>
      <c r="AE36" s="193"/>
      <c r="AF36" s="149"/>
      <c r="AG36" s="150"/>
      <c r="AH36" s="193"/>
      <c r="AI36" s="150"/>
      <c r="AJ36" s="193"/>
      <c r="AK36" s="209"/>
      <c r="AL36" s="210"/>
      <c r="AM36" s="191"/>
      <c r="AN36" s="149"/>
      <c r="AO36" s="191"/>
      <c r="AP36" s="210"/>
      <c r="AQ36" s="210"/>
      <c r="AR36" s="150"/>
      <c r="AS36" s="190"/>
      <c r="AT36" s="209"/>
      <c r="AU36" s="149"/>
      <c r="AV36" s="192"/>
      <c r="AW36" s="190"/>
      <c r="AX36" s="209"/>
      <c r="AY36" s="149"/>
      <c r="AZ36" s="192"/>
      <c r="BA36" s="190"/>
      <c r="BB36" s="209"/>
      <c r="BC36" s="149"/>
      <c r="BD36" s="192"/>
      <c r="BE36" s="190"/>
      <c r="BF36" s="209"/>
      <c r="BG36" s="149"/>
      <c r="BJ36" s="136">
        <f t="shared" si="0"/>
        <v>0</v>
      </c>
      <c r="BK36" s="198" t="b">
        <v>0</v>
      </c>
      <c r="BL36" s="196" t="b">
        <v>0</v>
      </c>
      <c r="BM36" s="146" t="e">
        <f t="shared" si="1"/>
        <v>#VALUE!</v>
      </c>
      <c r="BN36" s="146" t="b">
        <f t="shared" si="2"/>
        <v>0</v>
      </c>
      <c r="BO36" s="146" t="e">
        <f t="shared" si="3"/>
        <v>#VALUE!</v>
      </c>
      <c r="BP36" s="146" t="e">
        <f t="shared" si="4"/>
        <v>#VALUE!</v>
      </c>
      <c r="BQ36" s="146" t="e">
        <f t="shared" si="5"/>
        <v>#VALUE!</v>
      </c>
      <c r="BR36" s="146" t="b">
        <f t="shared" si="6"/>
        <v>0</v>
      </c>
      <c r="BS36" s="146">
        <f t="shared" si="7"/>
        <v>6</v>
      </c>
      <c r="BT36" s="146" t="str">
        <f t="shared" si="8"/>
        <v>No</v>
      </c>
      <c r="BU36" s="146">
        <f t="shared" si="9"/>
        <v>6</v>
      </c>
      <c r="BV36" s="146" t="str">
        <f t="shared" si="10"/>
        <v>No</v>
      </c>
    </row>
    <row r="37" spans="1:74" ht="20.100000000000001" customHeight="1" x14ac:dyDescent="0.25">
      <c r="A37" s="149"/>
      <c r="B37" s="148"/>
      <c r="C37" s="149"/>
      <c r="D37" s="150"/>
      <c r="E37" s="190"/>
      <c r="F37" s="191"/>
      <c r="G37" s="192"/>
      <c r="H37" s="193"/>
      <c r="I37" s="149"/>
      <c r="J37" s="150"/>
      <c r="K37" s="193"/>
      <c r="L37" s="149"/>
      <c r="M37" s="191"/>
      <c r="N37" s="191"/>
      <c r="O37" s="246"/>
      <c r="P37" s="180"/>
      <c r="Q37" s="246"/>
      <c r="R37" s="180"/>
      <c r="S37" s="150"/>
      <c r="T37" s="193"/>
      <c r="U37" s="150"/>
      <c r="V37" s="193"/>
      <c r="W37" s="194"/>
      <c r="X37" s="153"/>
      <c r="Y37" s="153"/>
      <c r="Z37" s="195"/>
      <c r="AA37" s="199"/>
      <c r="AB37" s="154"/>
      <c r="AC37" s="191"/>
      <c r="AD37" s="150"/>
      <c r="AE37" s="193"/>
      <c r="AF37" s="149"/>
      <c r="AG37" s="150"/>
      <c r="AH37" s="193"/>
      <c r="AI37" s="150"/>
      <c r="AJ37" s="193"/>
      <c r="AK37" s="209"/>
      <c r="AL37" s="210"/>
      <c r="AM37" s="191"/>
      <c r="AN37" s="149"/>
      <c r="AO37" s="191"/>
      <c r="AP37" s="210"/>
      <c r="AQ37" s="210"/>
      <c r="AR37" s="150"/>
      <c r="AS37" s="190"/>
      <c r="AT37" s="209"/>
      <c r="AU37" s="149"/>
      <c r="AV37" s="192"/>
      <c r="AW37" s="190"/>
      <c r="AX37" s="209"/>
      <c r="AY37" s="149"/>
      <c r="AZ37" s="192"/>
      <c r="BA37" s="190"/>
      <c r="BB37" s="209"/>
      <c r="BC37" s="149"/>
      <c r="BD37" s="192"/>
      <c r="BE37" s="190"/>
      <c r="BF37" s="209"/>
      <c r="BG37" s="149"/>
      <c r="BJ37" s="136">
        <f t="shared" si="0"/>
        <v>0</v>
      </c>
      <c r="BK37" s="198" t="b">
        <v>0</v>
      </c>
      <c r="BL37" s="196" t="b">
        <v>0</v>
      </c>
      <c r="BM37" s="146" t="e">
        <f t="shared" si="1"/>
        <v>#VALUE!</v>
      </c>
      <c r="BN37" s="146" t="b">
        <f t="shared" si="2"/>
        <v>0</v>
      </c>
      <c r="BO37" s="146" t="e">
        <f t="shared" si="3"/>
        <v>#VALUE!</v>
      </c>
      <c r="BP37" s="146" t="e">
        <f t="shared" si="4"/>
        <v>#VALUE!</v>
      </c>
      <c r="BQ37" s="146" t="e">
        <f t="shared" si="5"/>
        <v>#VALUE!</v>
      </c>
      <c r="BR37" s="146" t="b">
        <f t="shared" si="6"/>
        <v>0</v>
      </c>
      <c r="BS37" s="146">
        <f t="shared" si="7"/>
        <v>6</v>
      </c>
      <c r="BT37" s="146" t="str">
        <f t="shared" si="8"/>
        <v>No</v>
      </c>
      <c r="BU37" s="146">
        <f t="shared" si="9"/>
        <v>6</v>
      </c>
      <c r="BV37" s="146" t="str">
        <f t="shared" si="10"/>
        <v>No</v>
      </c>
    </row>
    <row r="38" spans="1:74" ht="20.100000000000001" customHeight="1" x14ac:dyDescent="0.25">
      <c r="A38" s="149"/>
      <c r="B38" s="148"/>
      <c r="C38" s="149"/>
      <c r="D38" s="150"/>
      <c r="E38" s="190"/>
      <c r="F38" s="191"/>
      <c r="G38" s="192"/>
      <c r="H38" s="193"/>
      <c r="I38" s="149"/>
      <c r="J38" s="150"/>
      <c r="K38" s="193"/>
      <c r="L38" s="149"/>
      <c r="M38" s="191"/>
      <c r="N38" s="191"/>
      <c r="O38" s="246"/>
      <c r="P38" s="180"/>
      <c r="Q38" s="246"/>
      <c r="R38" s="180"/>
      <c r="S38" s="150"/>
      <c r="T38" s="193"/>
      <c r="U38" s="150"/>
      <c r="V38" s="193"/>
      <c r="W38" s="194"/>
      <c r="X38" s="153"/>
      <c r="Y38" s="153"/>
      <c r="Z38" s="195"/>
      <c r="AA38" s="199"/>
      <c r="AB38" s="154"/>
      <c r="AC38" s="191"/>
      <c r="AD38" s="150"/>
      <c r="AE38" s="193"/>
      <c r="AF38" s="149"/>
      <c r="AG38" s="150"/>
      <c r="AH38" s="193"/>
      <c r="AI38" s="150"/>
      <c r="AJ38" s="193"/>
      <c r="AK38" s="209"/>
      <c r="AL38" s="210"/>
      <c r="AM38" s="191"/>
      <c r="AN38" s="149"/>
      <c r="AO38" s="191"/>
      <c r="AP38" s="210"/>
      <c r="AQ38" s="210"/>
      <c r="AR38" s="150"/>
      <c r="AS38" s="190"/>
      <c r="AT38" s="209"/>
      <c r="AU38" s="149"/>
      <c r="AV38" s="192"/>
      <c r="AW38" s="190"/>
      <c r="AX38" s="209"/>
      <c r="AY38" s="149"/>
      <c r="AZ38" s="192"/>
      <c r="BA38" s="190"/>
      <c r="BB38" s="209"/>
      <c r="BC38" s="149"/>
      <c r="BD38" s="192"/>
      <c r="BE38" s="190"/>
      <c r="BF38" s="209"/>
      <c r="BG38" s="149"/>
      <c r="BJ38" s="136">
        <f t="shared" si="0"/>
        <v>0</v>
      </c>
      <c r="BK38" s="198" t="b">
        <v>0</v>
      </c>
      <c r="BL38" s="196" t="b">
        <v>0</v>
      </c>
      <c r="BM38" s="146" t="e">
        <f t="shared" si="1"/>
        <v>#VALUE!</v>
      </c>
      <c r="BN38" s="146" t="b">
        <f t="shared" si="2"/>
        <v>0</v>
      </c>
      <c r="BO38" s="146" t="e">
        <f t="shared" si="3"/>
        <v>#VALUE!</v>
      </c>
      <c r="BP38" s="146" t="e">
        <f t="shared" si="4"/>
        <v>#VALUE!</v>
      </c>
      <c r="BQ38" s="146" t="e">
        <f t="shared" si="5"/>
        <v>#VALUE!</v>
      </c>
      <c r="BR38" s="146" t="b">
        <f t="shared" si="6"/>
        <v>0</v>
      </c>
      <c r="BS38" s="146">
        <f t="shared" si="7"/>
        <v>6</v>
      </c>
      <c r="BT38" s="146" t="str">
        <f t="shared" si="8"/>
        <v>No</v>
      </c>
      <c r="BU38" s="146">
        <f t="shared" si="9"/>
        <v>6</v>
      </c>
      <c r="BV38" s="146" t="str">
        <f t="shared" si="10"/>
        <v>No</v>
      </c>
    </row>
    <row r="39" spans="1:74" ht="20.100000000000001" customHeight="1" x14ac:dyDescent="0.25">
      <c r="A39" s="149"/>
      <c r="B39" s="148"/>
      <c r="C39" s="149"/>
      <c r="D39" s="150"/>
      <c r="E39" s="190"/>
      <c r="F39" s="191"/>
      <c r="G39" s="192"/>
      <c r="H39" s="193"/>
      <c r="I39" s="149"/>
      <c r="J39" s="150"/>
      <c r="K39" s="193"/>
      <c r="L39" s="149"/>
      <c r="M39" s="191"/>
      <c r="N39" s="191"/>
      <c r="O39" s="246"/>
      <c r="P39" s="180"/>
      <c r="Q39" s="246"/>
      <c r="R39" s="180"/>
      <c r="S39" s="150"/>
      <c r="T39" s="193"/>
      <c r="U39" s="150"/>
      <c r="V39" s="193"/>
      <c r="W39" s="194"/>
      <c r="X39" s="153"/>
      <c r="Y39" s="153"/>
      <c r="Z39" s="195"/>
      <c r="AA39" s="199"/>
      <c r="AB39" s="154"/>
      <c r="AC39" s="191"/>
      <c r="AD39" s="150"/>
      <c r="AE39" s="193"/>
      <c r="AF39" s="149"/>
      <c r="AG39" s="150"/>
      <c r="AH39" s="193"/>
      <c r="AI39" s="150"/>
      <c r="AJ39" s="193"/>
      <c r="AK39" s="209"/>
      <c r="AL39" s="210"/>
      <c r="AM39" s="191"/>
      <c r="AN39" s="149"/>
      <c r="AO39" s="191"/>
      <c r="AP39" s="210"/>
      <c r="AQ39" s="210"/>
      <c r="AR39" s="150"/>
      <c r="AS39" s="190"/>
      <c r="AT39" s="209"/>
      <c r="AU39" s="149"/>
      <c r="AV39" s="192"/>
      <c r="AW39" s="190"/>
      <c r="AX39" s="209"/>
      <c r="AY39" s="149"/>
      <c r="AZ39" s="192"/>
      <c r="BA39" s="190"/>
      <c r="BB39" s="209"/>
      <c r="BC39" s="149"/>
      <c r="BD39" s="192"/>
      <c r="BE39" s="190"/>
      <c r="BF39" s="209"/>
      <c r="BG39" s="149"/>
      <c r="BJ39" s="136">
        <f t="shared" si="0"/>
        <v>0</v>
      </c>
      <c r="BK39" s="198" t="b">
        <v>0</v>
      </c>
      <c r="BL39" s="196" t="b">
        <v>0</v>
      </c>
      <c r="BM39" s="146" t="e">
        <f t="shared" si="1"/>
        <v>#VALUE!</v>
      </c>
      <c r="BN39" s="146" t="b">
        <f t="shared" si="2"/>
        <v>0</v>
      </c>
      <c r="BO39" s="146" t="e">
        <f t="shared" si="3"/>
        <v>#VALUE!</v>
      </c>
      <c r="BP39" s="146" t="e">
        <f t="shared" si="4"/>
        <v>#VALUE!</v>
      </c>
      <c r="BQ39" s="146" t="e">
        <f t="shared" si="5"/>
        <v>#VALUE!</v>
      </c>
      <c r="BR39" s="146" t="b">
        <f t="shared" si="6"/>
        <v>0</v>
      </c>
      <c r="BS39" s="146">
        <f t="shared" si="7"/>
        <v>6</v>
      </c>
      <c r="BT39" s="146" t="str">
        <f t="shared" si="8"/>
        <v>No</v>
      </c>
      <c r="BU39" s="146">
        <f t="shared" si="9"/>
        <v>6</v>
      </c>
      <c r="BV39" s="146" t="str">
        <f t="shared" si="10"/>
        <v>No</v>
      </c>
    </row>
    <row r="40" spans="1:74" ht="20.100000000000001" customHeight="1" x14ac:dyDescent="0.25">
      <c r="A40" s="149"/>
      <c r="B40" s="148"/>
      <c r="C40" s="149"/>
      <c r="D40" s="150"/>
      <c r="E40" s="190"/>
      <c r="F40" s="191"/>
      <c r="G40" s="192"/>
      <c r="H40" s="193"/>
      <c r="I40" s="149"/>
      <c r="J40" s="150"/>
      <c r="K40" s="193"/>
      <c r="L40" s="149"/>
      <c r="M40" s="191"/>
      <c r="N40" s="191"/>
      <c r="O40" s="246"/>
      <c r="P40" s="180"/>
      <c r="Q40" s="246"/>
      <c r="R40" s="180"/>
      <c r="S40" s="150"/>
      <c r="T40" s="193"/>
      <c r="U40" s="150"/>
      <c r="V40" s="193"/>
      <c r="W40" s="194"/>
      <c r="X40" s="153"/>
      <c r="Y40" s="153"/>
      <c r="Z40" s="195"/>
      <c r="AA40" s="199"/>
      <c r="AB40" s="154"/>
      <c r="AC40" s="191"/>
      <c r="AD40" s="150"/>
      <c r="AE40" s="193"/>
      <c r="AF40" s="149"/>
      <c r="AG40" s="150"/>
      <c r="AH40" s="193"/>
      <c r="AI40" s="150"/>
      <c r="AJ40" s="193"/>
      <c r="AK40" s="209"/>
      <c r="AL40" s="210"/>
      <c r="AM40" s="191"/>
      <c r="AN40" s="149"/>
      <c r="AO40" s="191"/>
      <c r="AP40" s="210"/>
      <c r="AQ40" s="210"/>
      <c r="AR40" s="150"/>
      <c r="AS40" s="190"/>
      <c r="AT40" s="209"/>
      <c r="AU40" s="149"/>
      <c r="AV40" s="192"/>
      <c r="AW40" s="190"/>
      <c r="AX40" s="209"/>
      <c r="AY40" s="149"/>
      <c r="AZ40" s="192"/>
      <c r="BA40" s="190"/>
      <c r="BB40" s="209"/>
      <c r="BC40" s="149"/>
      <c r="BD40" s="192"/>
      <c r="BE40" s="190"/>
      <c r="BF40" s="209"/>
      <c r="BG40" s="149"/>
      <c r="BJ40" s="136">
        <f t="shared" si="0"/>
        <v>0</v>
      </c>
      <c r="BK40" s="198" t="b">
        <v>0</v>
      </c>
      <c r="BL40" s="196" t="b">
        <v>0</v>
      </c>
      <c r="BM40" s="146" t="e">
        <f t="shared" si="1"/>
        <v>#VALUE!</v>
      </c>
      <c r="BN40" s="146" t="b">
        <f t="shared" si="2"/>
        <v>0</v>
      </c>
      <c r="BO40" s="146" t="e">
        <f t="shared" si="3"/>
        <v>#VALUE!</v>
      </c>
      <c r="BP40" s="146" t="e">
        <f t="shared" si="4"/>
        <v>#VALUE!</v>
      </c>
      <c r="BQ40" s="146" t="e">
        <f t="shared" si="5"/>
        <v>#VALUE!</v>
      </c>
      <c r="BR40" s="146" t="b">
        <f t="shared" si="6"/>
        <v>0</v>
      </c>
      <c r="BS40" s="146">
        <f t="shared" si="7"/>
        <v>6</v>
      </c>
      <c r="BT40" s="146" t="str">
        <f t="shared" si="8"/>
        <v>No</v>
      </c>
      <c r="BU40" s="146">
        <f t="shared" si="9"/>
        <v>6</v>
      </c>
      <c r="BV40" s="146" t="str">
        <f t="shared" si="10"/>
        <v>No</v>
      </c>
    </row>
    <row r="41" spans="1:74" ht="20.100000000000001" customHeight="1" x14ac:dyDescent="0.25">
      <c r="A41" s="149"/>
      <c r="B41" s="148"/>
      <c r="C41" s="149"/>
      <c r="D41" s="150"/>
      <c r="E41" s="190"/>
      <c r="F41" s="191"/>
      <c r="G41" s="192"/>
      <c r="H41" s="193"/>
      <c r="I41" s="149"/>
      <c r="J41" s="150"/>
      <c r="K41" s="193"/>
      <c r="L41" s="149"/>
      <c r="M41" s="191"/>
      <c r="N41" s="191"/>
      <c r="O41" s="246"/>
      <c r="P41" s="180"/>
      <c r="Q41" s="246"/>
      <c r="R41" s="180"/>
      <c r="S41" s="150"/>
      <c r="T41" s="193"/>
      <c r="U41" s="150"/>
      <c r="V41" s="193"/>
      <c r="W41" s="194"/>
      <c r="X41" s="153"/>
      <c r="Y41" s="153"/>
      <c r="Z41" s="195"/>
      <c r="AA41" s="199"/>
      <c r="AB41" s="154"/>
      <c r="AC41" s="191"/>
      <c r="AD41" s="150"/>
      <c r="AE41" s="193"/>
      <c r="AF41" s="149"/>
      <c r="AG41" s="150"/>
      <c r="AH41" s="193"/>
      <c r="AI41" s="150"/>
      <c r="AJ41" s="193"/>
      <c r="AK41" s="209"/>
      <c r="AL41" s="210"/>
      <c r="AM41" s="191"/>
      <c r="AN41" s="149"/>
      <c r="AO41" s="191"/>
      <c r="AP41" s="210"/>
      <c r="AQ41" s="210"/>
      <c r="AR41" s="150"/>
      <c r="AS41" s="190"/>
      <c r="AT41" s="209"/>
      <c r="AU41" s="149"/>
      <c r="AV41" s="192"/>
      <c r="AW41" s="190"/>
      <c r="AX41" s="209"/>
      <c r="AY41" s="149"/>
      <c r="AZ41" s="192"/>
      <c r="BA41" s="190"/>
      <c r="BB41" s="209"/>
      <c r="BC41" s="149"/>
      <c r="BD41" s="192"/>
      <c r="BE41" s="190"/>
      <c r="BF41" s="209"/>
      <c r="BG41" s="149"/>
      <c r="BJ41" s="136">
        <f t="shared" si="0"/>
        <v>0</v>
      </c>
      <c r="BK41" s="198" t="b">
        <v>0</v>
      </c>
      <c r="BL41" s="196" t="b">
        <v>0</v>
      </c>
      <c r="BM41" s="146" t="e">
        <f t="shared" si="1"/>
        <v>#VALUE!</v>
      </c>
      <c r="BN41" s="146" t="b">
        <f t="shared" si="2"/>
        <v>0</v>
      </c>
      <c r="BO41" s="146" t="e">
        <f t="shared" si="3"/>
        <v>#VALUE!</v>
      </c>
      <c r="BP41" s="146" t="e">
        <f t="shared" si="4"/>
        <v>#VALUE!</v>
      </c>
      <c r="BQ41" s="146" t="e">
        <f t="shared" si="5"/>
        <v>#VALUE!</v>
      </c>
      <c r="BR41" s="146" t="b">
        <f t="shared" si="6"/>
        <v>0</v>
      </c>
      <c r="BS41" s="146">
        <f t="shared" si="7"/>
        <v>6</v>
      </c>
      <c r="BT41" s="146" t="str">
        <f t="shared" si="8"/>
        <v>No</v>
      </c>
      <c r="BU41" s="146">
        <f t="shared" si="9"/>
        <v>6</v>
      </c>
      <c r="BV41" s="146" t="str">
        <f t="shared" si="10"/>
        <v>No</v>
      </c>
    </row>
    <row r="42" spans="1:74" ht="20.100000000000001" customHeight="1" x14ac:dyDescent="0.25">
      <c r="A42" s="149"/>
      <c r="B42" s="148"/>
      <c r="C42" s="149"/>
      <c r="D42" s="150"/>
      <c r="E42" s="190"/>
      <c r="F42" s="191"/>
      <c r="G42" s="192"/>
      <c r="H42" s="193"/>
      <c r="I42" s="149"/>
      <c r="J42" s="150"/>
      <c r="K42" s="193"/>
      <c r="L42" s="149"/>
      <c r="M42" s="191"/>
      <c r="N42" s="191"/>
      <c r="O42" s="246"/>
      <c r="P42" s="180"/>
      <c r="Q42" s="246"/>
      <c r="R42" s="180"/>
      <c r="S42" s="150"/>
      <c r="T42" s="193"/>
      <c r="U42" s="150"/>
      <c r="V42" s="193"/>
      <c r="W42" s="194"/>
      <c r="X42" s="153"/>
      <c r="Y42" s="153"/>
      <c r="Z42" s="195"/>
      <c r="AA42" s="199"/>
      <c r="AB42" s="154"/>
      <c r="AC42" s="191"/>
      <c r="AD42" s="150"/>
      <c r="AE42" s="193"/>
      <c r="AF42" s="149"/>
      <c r="AG42" s="150"/>
      <c r="AH42" s="193"/>
      <c r="AI42" s="150"/>
      <c r="AJ42" s="193"/>
      <c r="AK42" s="209"/>
      <c r="AL42" s="210"/>
      <c r="AM42" s="191"/>
      <c r="AN42" s="149"/>
      <c r="AO42" s="191"/>
      <c r="AP42" s="210"/>
      <c r="AQ42" s="210"/>
      <c r="AR42" s="150"/>
      <c r="AS42" s="190"/>
      <c r="AT42" s="209"/>
      <c r="AU42" s="149"/>
      <c r="AV42" s="192"/>
      <c r="AW42" s="190"/>
      <c r="AX42" s="209"/>
      <c r="AY42" s="149"/>
      <c r="AZ42" s="192"/>
      <c r="BA42" s="190"/>
      <c r="BB42" s="209"/>
      <c r="BC42" s="149"/>
      <c r="BD42" s="192"/>
      <c r="BE42" s="190"/>
      <c r="BF42" s="209"/>
      <c r="BG42" s="149"/>
      <c r="BJ42" s="136">
        <f t="shared" si="0"/>
        <v>0</v>
      </c>
      <c r="BK42" s="198" t="b">
        <v>0</v>
      </c>
      <c r="BL42" s="196" t="b">
        <v>0</v>
      </c>
      <c r="BM42" s="146" t="e">
        <f t="shared" si="1"/>
        <v>#VALUE!</v>
      </c>
      <c r="BN42" s="146" t="b">
        <f t="shared" si="2"/>
        <v>0</v>
      </c>
      <c r="BO42" s="146" t="e">
        <f t="shared" si="3"/>
        <v>#VALUE!</v>
      </c>
      <c r="BP42" s="146" t="e">
        <f t="shared" si="4"/>
        <v>#VALUE!</v>
      </c>
      <c r="BQ42" s="146" t="e">
        <f t="shared" si="5"/>
        <v>#VALUE!</v>
      </c>
      <c r="BR42" s="146" t="b">
        <f t="shared" si="6"/>
        <v>0</v>
      </c>
      <c r="BS42" s="146">
        <f t="shared" si="7"/>
        <v>6</v>
      </c>
      <c r="BT42" s="146" t="str">
        <f t="shared" si="8"/>
        <v>No</v>
      </c>
      <c r="BU42" s="146">
        <f t="shared" si="9"/>
        <v>6</v>
      </c>
      <c r="BV42" s="146" t="str">
        <f t="shared" si="10"/>
        <v>No</v>
      </c>
    </row>
    <row r="43" spans="1:74" ht="20.100000000000001" customHeight="1" x14ac:dyDescent="0.25">
      <c r="A43" s="149"/>
      <c r="B43" s="148"/>
      <c r="C43" s="149"/>
      <c r="D43" s="150"/>
      <c r="E43" s="190"/>
      <c r="F43" s="191"/>
      <c r="G43" s="192"/>
      <c r="H43" s="193"/>
      <c r="I43" s="149"/>
      <c r="J43" s="150"/>
      <c r="K43" s="193"/>
      <c r="L43" s="149"/>
      <c r="M43" s="191"/>
      <c r="N43" s="191"/>
      <c r="O43" s="246"/>
      <c r="P43" s="180"/>
      <c r="Q43" s="246"/>
      <c r="R43" s="180"/>
      <c r="S43" s="150"/>
      <c r="T43" s="193"/>
      <c r="U43" s="150"/>
      <c r="V43" s="193"/>
      <c r="W43" s="194"/>
      <c r="X43" s="153"/>
      <c r="Y43" s="153"/>
      <c r="Z43" s="195"/>
      <c r="AA43" s="199"/>
      <c r="AB43" s="154"/>
      <c r="AC43" s="191"/>
      <c r="AD43" s="150"/>
      <c r="AE43" s="193"/>
      <c r="AF43" s="149"/>
      <c r="AG43" s="150"/>
      <c r="AH43" s="193"/>
      <c r="AI43" s="150"/>
      <c r="AJ43" s="193"/>
      <c r="AK43" s="209"/>
      <c r="AL43" s="210"/>
      <c r="AM43" s="191"/>
      <c r="AN43" s="149"/>
      <c r="AO43" s="191"/>
      <c r="AP43" s="210"/>
      <c r="AQ43" s="210"/>
      <c r="AR43" s="150"/>
      <c r="AS43" s="190"/>
      <c r="AT43" s="209"/>
      <c r="AU43" s="149"/>
      <c r="AV43" s="192"/>
      <c r="AW43" s="190"/>
      <c r="AX43" s="209"/>
      <c r="AY43" s="149"/>
      <c r="AZ43" s="192"/>
      <c r="BA43" s="190"/>
      <c r="BB43" s="209"/>
      <c r="BC43" s="149"/>
      <c r="BD43" s="192"/>
      <c r="BE43" s="190"/>
      <c r="BF43" s="209"/>
      <c r="BG43" s="149"/>
      <c r="BJ43" s="136">
        <f t="shared" si="0"/>
        <v>0</v>
      </c>
      <c r="BK43" s="198" t="b">
        <v>0</v>
      </c>
      <c r="BL43" s="196" t="b">
        <v>0</v>
      </c>
      <c r="BM43" s="146" t="e">
        <f t="shared" si="1"/>
        <v>#VALUE!</v>
      </c>
      <c r="BN43" s="146" t="b">
        <f t="shared" si="2"/>
        <v>0</v>
      </c>
      <c r="BO43" s="146" t="e">
        <f t="shared" si="3"/>
        <v>#VALUE!</v>
      </c>
      <c r="BP43" s="146" t="e">
        <f t="shared" si="4"/>
        <v>#VALUE!</v>
      </c>
      <c r="BQ43" s="146" t="e">
        <f t="shared" si="5"/>
        <v>#VALUE!</v>
      </c>
      <c r="BR43" s="146" t="b">
        <f t="shared" si="6"/>
        <v>0</v>
      </c>
      <c r="BS43" s="146">
        <f t="shared" si="7"/>
        <v>6</v>
      </c>
      <c r="BT43" s="146" t="str">
        <f t="shared" si="8"/>
        <v>No</v>
      </c>
      <c r="BU43" s="146">
        <f t="shared" si="9"/>
        <v>6</v>
      </c>
      <c r="BV43" s="146" t="str">
        <f t="shared" si="10"/>
        <v>No</v>
      </c>
    </row>
    <row r="44" spans="1:74" ht="20.100000000000001" customHeight="1" x14ac:dyDescent="0.25">
      <c r="A44" s="149"/>
      <c r="B44" s="148"/>
      <c r="C44" s="149"/>
      <c r="D44" s="150"/>
      <c r="E44" s="190"/>
      <c r="F44" s="191"/>
      <c r="G44" s="192"/>
      <c r="H44" s="193"/>
      <c r="I44" s="149"/>
      <c r="J44" s="150"/>
      <c r="K44" s="193"/>
      <c r="L44" s="149"/>
      <c r="M44" s="191"/>
      <c r="N44" s="191"/>
      <c r="O44" s="246"/>
      <c r="P44" s="180"/>
      <c r="Q44" s="246"/>
      <c r="R44" s="180"/>
      <c r="S44" s="150"/>
      <c r="T44" s="193"/>
      <c r="U44" s="150"/>
      <c r="V44" s="193"/>
      <c r="W44" s="194"/>
      <c r="X44" s="153"/>
      <c r="Y44" s="153"/>
      <c r="Z44" s="195"/>
      <c r="AA44" s="199"/>
      <c r="AB44" s="154"/>
      <c r="AC44" s="191"/>
      <c r="AD44" s="150"/>
      <c r="AE44" s="193"/>
      <c r="AF44" s="149"/>
      <c r="AG44" s="150"/>
      <c r="AH44" s="193"/>
      <c r="AI44" s="150"/>
      <c r="AJ44" s="193"/>
      <c r="AK44" s="209"/>
      <c r="AL44" s="210"/>
      <c r="AM44" s="191"/>
      <c r="AN44" s="149"/>
      <c r="AO44" s="191"/>
      <c r="AP44" s="210"/>
      <c r="AQ44" s="210"/>
      <c r="AR44" s="150"/>
      <c r="AS44" s="190"/>
      <c r="AT44" s="209"/>
      <c r="AU44" s="149"/>
      <c r="AV44" s="192"/>
      <c r="AW44" s="190"/>
      <c r="AX44" s="209"/>
      <c r="AY44" s="149"/>
      <c r="AZ44" s="192"/>
      <c r="BA44" s="190"/>
      <c r="BB44" s="209"/>
      <c r="BC44" s="149"/>
      <c r="BD44" s="192"/>
      <c r="BE44" s="190"/>
      <c r="BF44" s="209"/>
      <c r="BG44" s="149"/>
      <c r="BJ44" s="136">
        <f t="shared" si="0"/>
        <v>0</v>
      </c>
      <c r="BK44" s="198" t="b">
        <v>0</v>
      </c>
      <c r="BL44" s="196" t="b">
        <v>0</v>
      </c>
      <c r="BM44" s="146" t="e">
        <f t="shared" si="1"/>
        <v>#VALUE!</v>
      </c>
      <c r="BN44" s="146" t="b">
        <f t="shared" si="2"/>
        <v>0</v>
      </c>
      <c r="BO44" s="146" t="e">
        <f t="shared" si="3"/>
        <v>#VALUE!</v>
      </c>
      <c r="BP44" s="146" t="e">
        <f t="shared" si="4"/>
        <v>#VALUE!</v>
      </c>
      <c r="BQ44" s="146" t="e">
        <f t="shared" si="5"/>
        <v>#VALUE!</v>
      </c>
      <c r="BR44" s="146" t="b">
        <f t="shared" si="6"/>
        <v>0</v>
      </c>
      <c r="BS44" s="146">
        <f t="shared" si="7"/>
        <v>6</v>
      </c>
      <c r="BT44" s="146" t="str">
        <f t="shared" si="8"/>
        <v>No</v>
      </c>
      <c r="BU44" s="146">
        <f t="shared" si="9"/>
        <v>6</v>
      </c>
      <c r="BV44" s="146" t="str">
        <f t="shared" si="10"/>
        <v>No</v>
      </c>
    </row>
    <row r="45" spans="1:74" ht="20.100000000000001" customHeight="1" x14ac:dyDescent="0.25">
      <c r="A45" s="149"/>
      <c r="B45" s="148"/>
      <c r="C45" s="149"/>
      <c r="D45" s="150"/>
      <c r="E45" s="190"/>
      <c r="F45" s="191"/>
      <c r="G45" s="192"/>
      <c r="H45" s="193"/>
      <c r="I45" s="149"/>
      <c r="J45" s="150"/>
      <c r="K45" s="193"/>
      <c r="L45" s="149"/>
      <c r="M45" s="191"/>
      <c r="N45" s="191"/>
      <c r="O45" s="246"/>
      <c r="P45" s="180"/>
      <c r="Q45" s="246"/>
      <c r="R45" s="180"/>
      <c r="S45" s="150"/>
      <c r="T45" s="193"/>
      <c r="U45" s="150"/>
      <c r="V45" s="193"/>
      <c r="W45" s="194"/>
      <c r="X45" s="153"/>
      <c r="Y45" s="153"/>
      <c r="Z45" s="195"/>
      <c r="AA45" s="199"/>
      <c r="AB45" s="154"/>
      <c r="AC45" s="191"/>
      <c r="AD45" s="150"/>
      <c r="AE45" s="193"/>
      <c r="AF45" s="149"/>
      <c r="AG45" s="150"/>
      <c r="AH45" s="193"/>
      <c r="AI45" s="150"/>
      <c r="AJ45" s="193"/>
      <c r="AK45" s="209"/>
      <c r="AL45" s="210"/>
      <c r="AM45" s="191"/>
      <c r="AN45" s="149"/>
      <c r="AO45" s="191"/>
      <c r="AP45" s="210"/>
      <c r="AQ45" s="210"/>
      <c r="AR45" s="150"/>
      <c r="AS45" s="190"/>
      <c r="AT45" s="209"/>
      <c r="AU45" s="149"/>
      <c r="AV45" s="192"/>
      <c r="AW45" s="190"/>
      <c r="AX45" s="209"/>
      <c r="AY45" s="149"/>
      <c r="AZ45" s="192"/>
      <c r="BA45" s="190"/>
      <c r="BB45" s="209"/>
      <c r="BC45" s="149"/>
      <c r="BD45" s="192"/>
      <c r="BE45" s="190"/>
      <c r="BF45" s="209"/>
      <c r="BG45" s="149"/>
      <c r="BJ45" s="136">
        <f t="shared" si="0"/>
        <v>0</v>
      </c>
      <c r="BK45" s="198" t="b">
        <v>0</v>
      </c>
      <c r="BL45" s="196" t="b">
        <v>0</v>
      </c>
      <c r="BM45" s="146" t="e">
        <f t="shared" si="1"/>
        <v>#VALUE!</v>
      </c>
      <c r="BN45" s="146" t="b">
        <f t="shared" si="2"/>
        <v>0</v>
      </c>
      <c r="BO45" s="146" t="e">
        <f t="shared" si="3"/>
        <v>#VALUE!</v>
      </c>
      <c r="BP45" s="146" t="e">
        <f t="shared" si="4"/>
        <v>#VALUE!</v>
      </c>
      <c r="BQ45" s="146" t="e">
        <f t="shared" si="5"/>
        <v>#VALUE!</v>
      </c>
      <c r="BR45" s="146" t="b">
        <f t="shared" si="6"/>
        <v>0</v>
      </c>
      <c r="BS45" s="146">
        <f t="shared" si="7"/>
        <v>6</v>
      </c>
      <c r="BT45" s="146" t="str">
        <f t="shared" si="8"/>
        <v>No</v>
      </c>
      <c r="BU45" s="146">
        <f t="shared" si="9"/>
        <v>6</v>
      </c>
      <c r="BV45" s="146" t="str">
        <f t="shared" si="10"/>
        <v>No</v>
      </c>
    </row>
    <row r="46" spans="1:74" ht="20.100000000000001" customHeight="1" x14ac:dyDescent="0.25">
      <c r="S46" s="137"/>
      <c r="T46" s="137"/>
      <c r="U46" s="137"/>
      <c r="V46" s="137"/>
    </row>
    <row r="47" spans="1:74" ht="15" customHeight="1" x14ac:dyDescent="0.25">
      <c r="B47" s="227" t="s">
        <v>506</v>
      </c>
    </row>
    <row r="48" spans="1:74" ht="15" hidden="1" customHeight="1" thickBot="1" x14ac:dyDescent="0.3">
      <c r="B48" s="85">
        <f>SUM(B28:B45)</f>
        <v>0</v>
      </c>
    </row>
    <row r="49" spans="2:3" ht="15" hidden="1" customHeight="1" x14ac:dyDescent="0.25">
      <c r="B49" s="159">
        <v>0</v>
      </c>
      <c r="C49" s="205"/>
    </row>
    <row r="50" spans="2:3" ht="15" customHeight="1" x14ac:dyDescent="0.35">
      <c r="B50" s="86" t="s">
        <v>82</v>
      </c>
    </row>
  </sheetData>
  <sheetProtection password="E02B" sheet="1" objects="1" scenarios="1" selectLockedCells="1"/>
  <mergeCells count="92">
    <mergeCell ref="A9:B9"/>
    <mergeCell ref="A10:B10"/>
    <mergeCell ref="BD1:BF1"/>
    <mergeCell ref="BD2:BF2"/>
    <mergeCell ref="BD3:BF3"/>
    <mergeCell ref="BD4:BF4"/>
    <mergeCell ref="BA3:BC3"/>
    <mergeCell ref="BA4:BC4"/>
    <mergeCell ref="AB5:AM5"/>
    <mergeCell ref="C10:P10"/>
    <mergeCell ref="BA1:BC1"/>
    <mergeCell ref="BA2:BC2"/>
    <mergeCell ref="AN5:AQ5"/>
    <mergeCell ref="AX10:BA10"/>
    <mergeCell ref="BC7:BD7"/>
    <mergeCell ref="BB6:BD6"/>
    <mergeCell ref="AX9:BG9"/>
    <mergeCell ref="AU9:AW9"/>
    <mergeCell ref="AZ13:BA13"/>
    <mergeCell ref="BE10:BG10"/>
    <mergeCell ref="BB10:BD10"/>
    <mergeCell ref="AQ12:AQ13"/>
    <mergeCell ref="BD13:BE13"/>
    <mergeCell ref="AR12:BG12"/>
    <mergeCell ref="AF12:AH12"/>
    <mergeCell ref="AU10:AW10"/>
    <mergeCell ref="M7:P7"/>
    <mergeCell ref="AV13:AW13"/>
    <mergeCell ref="V7:W7"/>
    <mergeCell ref="X10:Y10"/>
    <mergeCell ref="T10:W10"/>
    <mergeCell ref="Z10:AA10"/>
    <mergeCell ref="A8:AA8"/>
    <mergeCell ref="C9:P9"/>
    <mergeCell ref="Q10:S10"/>
    <mergeCell ref="Q9:S9"/>
    <mergeCell ref="T9:AA9"/>
    <mergeCell ref="AR13:AS13"/>
    <mergeCell ref="AK12:AK13"/>
    <mergeCell ref="AI12:AJ13"/>
    <mergeCell ref="AP12:AP13"/>
    <mergeCell ref="AB11:BG11"/>
    <mergeCell ref="AE9:AT9"/>
    <mergeCell ref="AE10:AT10"/>
    <mergeCell ref="AB9:AD9"/>
    <mergeCell ref="A5:L5"/>
    <mergeCell ref="AM12:AM13"/>
    <mergeCell ref="AN12:AN13"/>
    <mergeCell ref="AG13:AH13"/>
    <mergeCell ref="A11:AA11"/>
    <mergeCell ref="AB12:AB13"/>
    <mergeCell ref="AC12:AC13"/>
    <mergeCell ref="AL12:AL13"/>
    <mergeCell ref="AB8:BG8"/>
    <mergeCell ref="K7:L7"/>
    <mergeCell ref="AD12:AE13"/>
    <mergeCell ref="AB10:AD10"/>
    <mergeCell ref="AO12:AO13"/>
    <mergeCell ref="A26:A27"/>
    <mergeCell ref="C26:C27"/>
    <mergeCell ref="B26:B27"/>
    <mergeCell ref="J27:K27"/>
    <mergeCell ref="X26:Y26"/>
    <mergeCell ref="D26:E27"/>
    <mergeCell ref="F26:F27"/>
    <mergeCell ref="AA26:AA27"/>
    <mergeCell ref="X24:Y24"/>
    <mergeCell ref="M26:N26"/>
    <mergeCell ref="S27:T27"/>
    <mergeCell ref="G27:H27"/>
    <mergeCell ref="O26:P27"/>
    <mergeCell ref="S26:W26"/>
    <mergeCell ref="U27:V27"/>
    <mergeCell ref="G26:I26"/>
    <mergeCell ref="J26:L26"/>
    <mergeCell ref="Q26:R27"/>
    <mergeCell ref="BJ10:BJ13"/>
    <mergeCell ref="BK10:BK13"/>
    <mergeCell ref="Q1:T1"/>
    <mergeCell ref="AU1:AX1"/>
    <mergeCell ref="Q2:T3"/>
    <mergeCell ref="Q4:T4"/>
    <mergeCell ref="AU2:AX3"/>
    <mergeCell ref="AU4:AX4"/>
    <mergeCell ref="W1:Y1"/>
    <mergeCell ref="W2:Y2"/>
    <mergeCell ref="W3:Y3"/>
    <mergeCell ref="W4:Y4"/>
    <mergeCell ref="AZ6:BA6"/>
    <mergeCell ref="AZ7:BA7"/>
    <mergeCell ref="V6:W6"/>
    <mergeCell ref="X6:Y6"/>
  </mergeCells>
  <phoneticPr fontId="0" type="noConversion"/>
  <conditionalFormatting sqref="AB14:BG45">
    <cfRule type="expression" dxfId="202" priority="1" stopIfTrue="1">
      <formula>$BK14</formula>
    </cfRule>
  </conditionalFormatting>
  <conditionalFormatting sqref="Q2:T4 AU2:AX4">
    <cfRule type="cellIs" dxfId="201" priority="2" stopIfTrue="1" operator="equal">
      <formula>""</formula>
    </cfRule>
  </conditionalFormatting>
  <conditionalFormatting sqref="W28:AA45 D28:F45 M28:R45">
    <cfRule type="expression" dxfId="200" priority="3" stopIfTrue="1">
      <formula>AND($BK$1,$B28=0)</formula>
    </cfRule>
    <cfRule type="expression" dxfId="199" priority="4" stopIfTrue="1">
      <formula>AND($BJ$1="M",$BL28)</formula>
    </cfRule>
  </conditionalFormatting>
  <conditionalFormatting sqref="C28:C45">
    <cfRule type="expression" dxfId="198" priority="5" stopIfTrue="1">
      <formula>AND($BK$1,$B28=0)</formula>
    </cfRule>
    <cfRule type="expression" dxfId="197" priority="6" stopIfTrue="1">
      <formula>AND($BJ$1="M",$BL28)</formula>
    </cfRule>
    <cfRule type="expression" dxfId="196" priority="7" stopIfTrue="1">
      <formula>BR28=FALSE</formula>
    </cfRule>
  </conditionalFormatting>
  <conditionalFormatting sqref="G28:G45 J28:J45">
    <cfRule type="expression" dxfId="195" priority="8" stopIfTrue="1">
      <formula>AND($BK$1,$B28=0)</formula>
    </cfRule>
    <cfRule type="expression" dxfId="194" priority="9" stopIfTrue="1">
      <formula>AND($BJ$1="M",$BL28)</formula>
    </cfRule>
    <cfRule type="expression" dxfId="193" priority="10" stopIfTrue="1">
      <formula>AND(G28*12+H28&lt;2,I28="X")</formula>
    </cfRule>
  </conditionalFormatting>
  <conditionalFormatting sqref="H28:H45 K28:K45">
    <cfRule type="expression" dxfId="192" priority="11" stopIfTrue="1">
      <formula>AND($BK$1,$B28=0)</formula>
    </cfRule>
    <cfRule type="expression" dxfId="191" priority="12" stopIfTrue="1">
      <formula>AND($BJ$1="M",$BL28)</formula>
    </cfRule>
    <cfRule type="expression" dxfId="190" priority="13" stopIfTrue="1">
      <formula>AND(G28*12+H28&lt;2,I28="X")</formula>
    </cfRule>
  </conditionalFormatting>
  <conditionalFormatting sqref="I28:I45 L28:L45">
    <cfRule type="expression" dxfId="189" priority="14" stopIfTrue="1">
      <formula>AND($BK$1,$B28=0)</formula>
    </cfRule>
    <cfRule type="expression" dxfId="188" priority="15" stopIfTrue="1">
      <formula>AND($BJ$1="M",$BL28)</formula>
    </cfRule>
    <cfRule type="expression" dxfId="187" priority="16" stopIfTrue="1">
      <formula>AND(G28*12+H28&lt;2,I28="X")</formula>
    </cfRule>
  </conditionalFormatting>
  <conditionalFormatting sqref="S28:S45 U28:U45">
    <cfRule type="expression" dxfId="186" priority="17" stopIfTrue="1">
      <formula>AND($BK$1,$B28=0)</formula>
    </cfRule>
    <cfRule type="expression" dxfId="185" priority="18" stopIfTrue="1">
      <formula>AND($BJ$1="M",$BL28)</formula>
    </cfRule>
    <cfRule type="expression" dxfId="184" priority="19" stopIfTrue="1">
      <formula>BT28="No"</formula>
    </cfRule>
  </conditionalFormatting>
  <conditionalFormatting sqref="T28:T45 V28:V45">
    <cfRule type="expression" dxfId="183" priority="20" stopIfTrue="1">
      <formula>AND($BK$1,$B28=0)</formula>
    </cfRule>
    <cfRule type="expression" dxfId="182" priority="21" stopIfTrue="1">
      <formula>AND($BJ$1="M",$BL28)</formula>
    </cfRule>
    <cfRule type="expression" dxfId="181" priority="22" stopIfTrue="1">
      <formula>BT28="No"</formula>
    </cfRule>
  </conditionalFormatting>
  <conditionalFormatting sqref="A28:B45">
    <cfRule type="expression" dxfId="180" priority="23" stopIfTrue="1">
      <formula>AND($BK$1,$B28=0)</formula>
    </cfRule>
    <cfRule type="expression" dxfId="179" priority="24" stopIfTrue="1">
      <formula>AND($BJ$1="M",$BL28)</formula>
    </cfRule>
    <cfRule type="expression" dxfId="178" priority="25" stopIfTrue="1">
      <formula>AND(NOT($BK$1),$B28=0,OR($BJ$1="",$BJ$1="M"))</formula>
    </cfRule>
  </conditionalFormatting>
  <conditionalFormatting sqref="M7:U7">
    <cfRule type="cellIs" dxfId="177" priority="26" stopIfTrue="1" operator="equal">
      <formula>"NO PAINT"</formula>
    </cfRule>
  </conditionalFormatting>
  <dataValidations count="1">
    <dataValidation type="list" allowBlank="1" showInputMessage="1" showErrorMessage="1" sqref="M7:P7">
      <formula1>"GRAY, NO PAINT"</formula1>
    </dataValidation>
  </dataValidations>
  <printOptions horizontalCentered="1"/>
  <pageMargins left="0.3" right="0.3" top="0.5" bottom="0.6" header="0" footer="0.25"/>
  <pageSetup scale="58" fitToWidth="2" pageOrder="overThenDown" orientation="landscape" r:id="rId1"/>
  <headerFooter alignWithMargins="0">
    <oddFooter>&amp;R&amp;14Printed: &amp;D &amp;T&amp;L&amp;14Form Revised: 3/18/2008
File: &amp;F</oddFooter>
  </headerFooter>
  <colBreaks count="1" manualBreakCount="1">
    <brk id="27" max="44" man="1"/>
  </col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indexed="42"/>
  </sheetPr>
  <dimension ref="A1:BW49"/>
  <sheetViews>
    <sheetView showGridLines="0" zoomScale="70" zoomScaleNormal="60" zoomScaleSheetLayoutView="35" workbookViewId="0">
      <selection activeCell="A14" sqref="A14"/>
    </sheetView>
  </sheetViews>
  <sheetFormatPr defaultColWidth="9.109375" defaultRowHeight="13.2" x14ac:dyDescent="0.25"/>
  <cols>
    <col min="1" max="1" width="9.6640625" style="2" customWidth="1"/>
    <col min="2" max="2" width="7.6640625" style="2" customWidth="1"/>
    <col min="3" max="3" width="28.6640625" style="2" customWidth="1"/>
    <col min="4" max="4" width="6.6640625" style="2" customWidth="1"/>
    <col min="5" max="5" width="7.33203125" style="2" customWidth="1"/>
    <col min="6" max="6" width="8.6640625" style="2" customWidth="1"/>
    <col min="7" max="7" width="4.6640625" style="2" customWidth="1"/>
    <col min="8" max="8" width="7.33203125" style="2" customWidth="1"/>
    <col min="9" max="9" width="5.6640625" style="2" customWidth="1"/>
    <col min="10" max="10" width="4.6640625" style="2" customWidth="1"/>
    <col min="11" max="11" width="7.33203125" style="2" customWidth="1"/>
    <col min="12" max="12" width="5.6640625" style="2" customWidth="1"/>
    <col min="13" max="14" width="7.33203125" style="2" customWidth="1"/>
    <col min="15" max="15" width="4.6640625" style="2" customWidth="1"/>
    <col min="16" max="16" width="8.33203125" style="2" customWidth="1"/>
    <col min="17" max="17" width="4.6640625" style="2" customWidth="1"/>
    <col min="18" max="18" width="8.33203125" style="2" customWidth="1"/>
    <col min="19" max="19" width="4.6640625" style="2" customWidth="1"/>
    <col min="20" max="20" width="7.33203125" style="2" customWidth="1"/>
    <col min="21" max="21" width="4.6640625" style="2" customWidth="1"/>
    <col min="22" max="23" width="7.33203125" style="2" customWidth="1"/>
    <col min="24" max="25" width="8.6640625" style="2" customWidth="1"/>
    <col min="26" max="26" width="28.6640625" style="2" customWidth="1"/>
    <col min="27" max="27" width="6.6640625" style="2" customWidth="1"/>
    <col min="28" max="28" width="8.6640625" style="2" customWidth="1"/>
    <col min="29" max="29" width="3.6640625" style="2" customWidth="1"/>
    <col min="30" max="30" width="4.6640625" style="2" customWidth="1"/>
    <col min="31" max="31" width="7.33203125" style="2" customWidth="1"/>
    <col min="32" max="32" width="5.33203125" style="2" customWidth="1"/>
    <col min="33" max="33" width="4.6640625" style="2" customWidth="1"/>
    <col min="34" max="34" width="7.33203125" style="2" customWidth="1"/>
    <col min="35" max="35" width="4.6640625" style="2" customWidth="1"/>
    <col min="36" max="36" width="7.33203125" style="2" customWidth="1"/>
    <col min="37" max="37" width="7.6640625" style="2" customWidth="1"/>
    <col min="38" max="38" width="7.5546875" style="2" customWidth="1"/>
    <col min="39" max="39" width="7.33203125" style="2" customWidth="1"/>
    <col min="40" max="40" width="7.6640625" style="2" customWidth="1"/>
    <col min="41" max="41" width="7.33203125" style="2" customWidth="1"/>
    <col min="42" max="43" width="7.6640625" style="2" customWidth="1"/>
    <col min="44" max="44" width="5.6640625" style="2" customWidth="1"/>
    <col min="45" max="45" width="7.33203125" style="2" customWidth="1"/>
    <col min="46" max="47" width="7.5546875" style="2" customWidth="1"/>
    <col min="48" max="48" width="5.6640625" style="2" customWidth="1"/>
    <col min="49" max="49" width="7.33203125" style="2" customWidth="1"/>
    <col min="50" max="51" width="7.5546875" style="2" customWidth="1"/>
    <col min="52" max="52" width="5.6640625" style="2" customWidth="1"/>
    <col min="53" max="53" width="7.33203125" style="2" customWidth="1"/>
    <col min="54" max="55" width="7.5546875" style="2" customWidth="1"/>
    <col min="56" max="56" width="5.6640625" style="2" customWidth="1"/>
    <col min="57" max="57" width="7.33203125" style="2" customWidth="1"/>
    <col min="58" max="59" width="7.5546875" style="2" customWidth="1"/>
    <col min="60" max="60" width="9.109375" style="2"/>
    <col min="61" max="61" width="6.6640625" style="2" customWidth="1"/>
    <col min="62" max="74" width="6.6640625" style="2" hidden="1" customWidth="1"/>
    <col min="75" max="75" width="6.6640625" style="2" customWidth="1"/>
    <col min="76" max="16384" width="9.109375" style="2"/>
  </cols>
  <sheetData>
    <row r="1" spans="1:75" s="50" customFormat="1" ht="21.9" customHeight="1" thickBot="1" x14ac:dyDescent="0.4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351" t="str">
        <f>IF(BJ1="","",VLOOKUP(BJ1,'Job Info.'!X:AA,4,FALSE))</f>
        <v>Master</v>
      </c>
      <c r="R1" s="351"/>
      <c r="S1" s="351"/>
      <c r="T1" s="351"/>
      <c r="U1" s="100"/>
      <c r="V1" s="100"/>
      <c r="W1" s="363" t="s">
        <v>125</v>
      </c>
      <c r="X1" s="363"/>
      <c r="Y1" s="363"/>
      <c r="Z1" s="99" t="str">
        <f ca="1">'Job Info.'!D12</f>
        <v>260-868-6000</v>
      </c>
      <c r="AA1" s="4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48"/>
      <c r="AR1" s="69"/>
      <c r="AS1" s="69"/>
      <c r="AT1" s="69"/>
      <c r="AU1" s="351" t="str">
        <f>Q1</f>
        <v>Master</v>
      </c>
      <c r="AV1" s="351"/>
      <c r="AW1" s="351"/>
      <c r="AX1" s="351"/>
      <c r="AY1" s="69"/>
      <c r="AZ1" s="100"/>
      <c r="BA1" s="363" t="s">
        <v>125</v>
      </c>
      <c r="BB1" s="363"/>
      <c r="BC1" s="363"/>
      <c r="BD1" s="99" t="str">
        <f ca="1">'Job Info.'!D12</f>
        <v>260-868-6000</v>
      </c>
      <c r="BE1" s="70"/>
      <c r="BF1" s="71"/>
      <c r="BG1" s="71"/>
      <c r="BI1" s="135" t="s">
        <v>80</v>
      </c>
      <c r="BJ1" s="117" t="str">
        <f>'Job Info.'!D30</f>
        <v>M</v>
      </c>
      <c r="BK1" s="117" t="b">
        <f>'Job Info.'!D32</f>
        <v>0</v>
      </c>
      <c r="BL1" s="207"/>
      <c r="BW1" s="134" t="s">
        <v>81</v>
      </c>
    </row>
    <row r="2" spans="1:75" s="50" customFormat="1" ht="21.9" customHeight="1" thickTop="1" x14ac:dyDescent="0.4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352" t="str">
        <f>IF(BJ1="","",IF(VLOOKUP(BJ1,'Job Info.'!X:Z,2,FALSE),"Released for Fabrication",""))</f>
        <v/>
      </c>
      <c r="R2" s="353"/>
      <c r="S2" s="353"/>
      <c r="T2" s="354"/>
      <c r="U2" s="100"/>
      <c r="V2" s="100"/>
      <c r="W2" s="363" t="s">
        <v>126</v>
      </c>
      <c r="X2" s="363"/>
      <c r="Y2" s="363"/>
      <c r="Z2" s="99" t="str">
        <f ca="1">'Job Info.'!D13</f>
        <v>260-868-6002</v>
      </c>
      <c r="AA2" s="48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48"/>
      <c r="AR2" s="69"/>
      <c r="AS2" s="69"/>
      <c r="AT2" s="69"/>
      <c r="AU2" s="352" t="str">
        <f>Q2</f>
        <v/>
      </c>
      <c r="AV2" s="353"/>
      <c r="AW2" s="353"/>
      <c r="AX2" s="354"/>
      <c r="AY2" s="69"/>
      <c r="AZ2" s="100"/>
      <c r="BA2" s="363" t="s">
        <v>126</v>
      </c>
      <c r="BB2" s="363"/>
      <c r="BC2" s="363"/>
      <c r="BD2" s="99" t="str">
        <f ca="1">'Job Info.'!D13</f>
        <v>260-868-6002</v>
      </c>
      <c r="BE2" s="70"/>
      <c r="BF2" s="71"/>
      <c r="BG2" s="71"/>
      <c r="BK2" s="117"/>
    </row>
    <row r="3" spans="1:75" s="50" customFormat="1" ht="21.9" customHeight="1" x14ac:dyDescent="0.4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355"/>
      <c r="R3" s="356"/>
      <c r="S3" s="356"/>
      <c r="T3" s="357"/>
      <c r="U3" s="100"/>
      <c r="V3" s="100"/>
      <c r="W3" s="363" t="s">
        <v>128</v>
      </c>
      <c r="X3" s="363"/>
      <c r="Y3" s="363"/>
      <c r="Z3" s="99" t="str">
        <f ca="1">'Job Info.'!D14</f>
        <v>260-868-6003</v>
      </c>
      <c r="AA3" s="4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48"/>
      <c r="AR3" s="69"/>
      <c r="AS3" s="69"/>
      <c r="AT3" s="69"/>
      <c r="AU3" s="355"/>
      <c r="AV3" s="356"/>
      <c r="AW3" s="356"/>
      <c r="AX3" s="357"/>
      <c r="AY3" s="69"/>
      <c r="AZ3" s="100"/>
      <c r="BA3" s="363" t="s">
        <v>128</v>
      </c>
      <c r="BB3" s="363"/>
      <c r="BC3" s="363"/>
      <c r="BD3" s="99" t="str">
        <f ca="1">'Job Info.'!D14</f>
        <v>260-868-6003</v>
      </c>
      <c r="BE3" s="70"/>
      <c r="BF3" s="48"/>
      <c r="BG3" s="48"/>
    </row>
    <row r="4" spans="1:75" s="50" customFormat="1" ht="21.9" customHeight="1" thickBot="1" x14ac:dyDescent="0.4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2"/>
      <c r="N4" s="48"/>
      <c r="O4" s="48"/>
      <c r="P4" s="48"/>
      <c r="Q4" s="358" t="str">
        <f>IF(BJ1="","",IF(VLOOKUP(BJ1,'Job Info.'!X:Z,2,FALSE),VLOOKUP(BJ1,'Job Info.'!X:Z,3,FALSE),""))</f>
        <v/>
      </c>
      <c r="R4" s="359"/>
      <c r="S4" s="359"/>
      <c r="T4" s="360"/>
      <c r="U4" s="100"/>
      <c r="V4" s="100"/>
      <c r="W4" s="363" t="s">
        <v>127</v>
      </c>
      <c r="X4" s="363"/>
      <c r="Y4" s="363"/>
      <c r="Z4" s="99" t="str">
        <f ca="1">'Job Info.'!D15</f>
        <v>260-868-6004</v>
      </c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72"/>
      <c r="AS4" s="72"/>
      <c r="AT4" s="48"/>
      <c r="AU4" s="358" t="str">
        <f>Q4</f>
        <v/>
      </c>
      <c r="AV4" s="361"/>
      <c r="AW4" s="361"/>
      <c r="AX4" s="362"/>
      <c r="AY4" s="69"/>
      <c r="AZ4" s="100"/>
      <c r="BA4" s="363" t="s">
        <v>127</v>
      </c>
      <c r="BB4" s="363"/>
      <c r="BC4" s="363"/>
      <c r="BD4" s="99" t="str">
        <f ca="1">'Job Info.'!D15</f>
        <v>260-868-6004</v>
      </c>
      <c r="BE4" s="70"/>
      <c r="BF4" s="48"/>
      <c r="BG4" s="48"/>
    </row>
    <row r="5" spans="1:75" s="50" customFormat="1" ht="26.1" customHeight="1" thickTop="1" x14ac:dyDescent="0.3">
      <c r="A5" s="387" t="str">
        <f ca="1">'Job Info.'!D11</f>
        <v>6115 County Road 42 | Butler, IN  46721 | www.newmill.com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9"/>
      <c r="Z5" s="9"/>
      <c r="AA5" s="48"/>
      <c r="AB5" s="387" t="str">
        <f ca="1">'Job Info.'!D11</f>
        <v>6115 County Road 42 | Butler, IN  46721 | www.newmill.com</v>
      </c>
      <c r="AC5" s="388"/>
      <c r="AD5" s="388"/>
      <c r="AE5" s="388"/>
      <c r="AF5" s="388"/>
      <c r="AG5" s="388"/>
      <c r="AH5" s="388"/>
      <c r="AI5" s="388"/>
      <c r="AJ5" s="388"/>
      <c r="AK5" s="388"/>
      <c r="AL5" s="388"/>
      <c r="AM5" s="388"/>
      <c r="AN5" s="407"/>
      <c r="AO5" s="408"/>
      <c r="AP5" s="408"/>
      <c r="AQ5" s="40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</row>
    <row r="6" spans="1:75" s="50" customFormat="1" ht="21.9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365" t="s">
        <v>20</v>
      </c>
      <c r="W6" s="365"/>
      <c r="X6" s="366" t="str">
        <f>IF(ISBLANK('Job Info.'!D8),"",'Job Info.'!D8)</f>
        <v/>
      </c>
      <c r="Y6" s="366"/>
      <c r="Z6" s="9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364" t="s">
        <v>20</v>
      </c>
      <c r="BA6" s="364"/>
      <c r="BB6" s="366" t="str">
        <f>X6</f>
        <v/>
      </c>
      <c r="BC6" s="366"/>
      <c r="BD6" s="366"/>
      <c r="BE6" s="31"/>
      <c r="BF6" s="48"/>
      <c r="BG6" s="48"/>
    </row>
    <row r="7" spans="1:75" ht="21.9" customHeight="1" x14ac:dyDescent="0.3">
      <c r="A7" s="98" t="s">
        <v>48</v>
      </c>
      <c r="B7" s="52"/>
      <c r="C7" s="52"/>
      <c r="D7" s="48"/>
      <c r="E7" s="48"/>
      <c r="F7" s="52"/>
      <c r="G7" s="52"/>
      <c r="H7" s="52"/>
      <c r="I7" s="52"/>
      <c r="J7" s="52"/>
      <c r="K7" s="364" t="s">
        <v>26</v>
      </c>
      <c r="L7" s="396"/>
      <c r="M7" s="397"/>
      <c r="N7" s="397"/>
      <c r="O7" s="397"/>
      <c r="P7" s="397"/>
      <c r="Q7" s="32"/>
      <c r="R7" s="32"/>
      <c r="S7" s="32"/>
      <c r="T7" s="32"/>
      <c r="U7" s="32"/>
      <c r="V7" s="365" t="s">
        <v>21</v>
      </c>
      <c r="W7" s="365"/>
      <c r="X7" s="128"/>
      <c r="Y7" s="126" t="str">
        <f>IF(ISBLANK('Job Info.'!D9),"",'Job Info.'!D9)</f>
        <v/>
      </c>
      <c r="Z7" s="9"/>
      <c r="AA7" s="48"/>
      <c r="AB7" s="98" t="s">
        <v>49</v>
      </c>
      <c r="AC7" s="48"/>
      <c r="AD7" s="48"/>
      <c r="AE7" s="52"/>
      <c r="AF7" s="52"/>
      <c r="AG7" s="52"/>
      <c r="AH7" s="52"/>
      <c r="AI7" s="52"/>
      <c r="AJ7" s="52"/>
      <c r="AK7" s="52"/>
      <c r="AL7" s="52"/>
      <c r="AM7" s="48"/>
      <c r="AN7" s="48"/>
      <c r="AO7" s="48"/>
      <c r="AP7" s="52"/>
      <c r="AQ7" s="52"/>
      <c r="AR7" s="48"/>
      <c r="AS7" s="48"/>
      <c r="AT7" s="48"/>
      <c r="AU7" s="48"/>
      <c r="AV7" s="48"/>
      <c r="AW7" s="48"/>
      <c r="AX7" s="48"/>
      <c r="AY7" s="48"/>
      <c r="AZ7" s="365" t="s">
        <v>21</v>
      </c>
      <c r="BA7" s="365"/>
      <c r="BB7" s="126" t="str">
        <f>IF(ISBLANK(X7),"",X7+1)</f>
        <v/>
      </c>
      <c r="BC7" s="406" t="str">
        <f>Y7</f>
        <v/>
      </c>
      <c r="BD7" s="406"/>
      <c r="BE7" s="48"/>
      <c r="BF7" s="48"/>
      <c r="BG7" s="48"/>
    </row>
    <row r="8" spans="1:75" ht="9.9" customHeight="1" x14ac:dyDescent="0.25">
      <c r="A8" s="395"/>
      <c r="B8" s="395"/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395"/>
      <c r="AB8" s="395"/>
      <c r="AC8" s="395"/>
      <c r="AD8" s="395"/>
      <c r="AE8" s="395"/>
      <c r="AF8" s="395"/>
      <c r="AG8" s="395"/>
      <c r="AH8" s="395"/>
      <c r="AI8" s="395"/>
      <c r="AJ8" s="395"/>
      <c r="AK8" s="395"/>
      <c r="AL8" s="395"/>
      <c r="AM8" s="395"/>
      <c r="AN8" s="395"/>
      <c r="AO8" s="395"/>
      <c r="AP8" s="395"/>
      <c r="AQ8" s="395"/>
      <c r="AR8" s="395"/>
      <c r="AS8" s="395"/>
      <c r="AT8" s="395"/>
      <c r="AU8" s="395"/>
      <c r="AV8" s="395"/>
      <c r="AW8" s="395"/>
      <c r="AX8" s="395"/>
      <c r="AY8" s="395"/>
      <c r="AZ8" s="395"/>
      <c r="BA8" s="395"/>
      <c r="BB8" s="395"/>
      <c r="BC8" s="395"/>
      <c r="BD8" s="395"/>
      <c r="BE8" s="395"/>
      <c r="BF8" s="395"/>
      <c r="BG8" s="395"/>
    </row>
    <row r="9" spans="1:75" ht="21.9" customHeight="1" x14ac:dyDescent="0.3">
      <c r="A9" s="385" t="s">
        <v>1</v>
      </c>
      <c r="B9" s="399"/>
      <c r="C9" s="383" t="str">
        <f>IF(ISBLANK('Job Info.'!D3),"",'Job Info.'!D3)</f>
        <v/>
      </c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384"/>
      <c r="Q9" s="385" t="s">
        <v>2</v>
      </c>
      <c r="R9" s="399"/>
      <c r="S9" s="399"/>
      <c r="T9" s="383" t="str">
        <f>IF(ISBLANK('Job Info.'!D5),"",'Job Info.'!D5)</f>
        <v/>
      </c>
      <c r="U9" s="383"/>
      <c r="V9" s="383"/>
      <c r="W9" s="383"/>
      <c r="X9" s="383"/>
      <c r="Y9" s="383"/>
      <c r="Z9" s="383"/>
      <c r="AA9" s="384"/>
      <c r="AB9" s="385" t="s">
        <v>1</v>
      </c>
      <c r="AC9" s="386"/>
      <c r="AD9" s="386"/>
      <c r="AE9" s="383" t="str">
        <f>C9</f>
        <v/>
      </c>
      <c r="AF9" s="383"/>
      <c r="AG9" s="383"/>
      <c r="AH9" s="383"/>
      <c r="AI9" s="383"/>
      <c r="AJ9" s="383"/>
      <c r="AK9" s="383"/>
      <c r="AL9" s="383"/>
      <c r="AM9" s="383"/>
      <c r="AN9" s="383"/>
      <c r="AO9" s="383"/>
      <c r="AP9" s="383"/>
      <c r="AQ9" s="383"/>
      <c r="AR9" s="383"/>
      <c r="AS9" s="383"/>
      <c r="AT9" s="384"/>
      <c r="AU9" s="385" t="s">
        <v>2</v>
      </c>
      <c r="AV9" s="399"/>
      <c r="AW9" s="399"/>
      <c r="AX9" s="383" t="str">
        <f>T9</f>
        <v/>
      </c>
      <c r="AY9" s="383"/>
      <c r="AZ9" s="383"/>
      <c r="BA9" s="383"/>
      <c r="BB9" s="383"/>
      <c r="BC9" s="383"/>
      <c r="BD9" s="383"/>
      <c r="BE9" s="383"/>
      <c r="BF9" s="383"/>
      <c r="BG9" s="384"/>
    </row>
    <row r="10" spans="1:75" ht="21.9" customHeight="1" x14ac:dyDescent="0.3">
      <c r="A10" s="385" t="s">
        <v>3</v>
      </c>
      <c r="B10" s="399"/>
      <c r="C10" s="383" t="str">
        <f>IF(ISBLANK('Job Info.'!D4),"",'Job Info.'!D4)</f>
        <v/>
      </c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83"/>
      <c r="P10" s="384"/>
      <c r="Q10" s="385" t="s">
        <v>22</v>
      </c>
      <c r="R10" s="399"/>
      <c r="S10" s="399"/>
      <c r="T10" s="383" t="str">
        <f>IF(ISBLANK('Job Info.'!D6),"",'Job Info.'!D6)</f>
        <v/>
      </c>
      <c r="U10" s="383"/>
      <c r="V10" s="383"/>
      <c r="W10" s="384"/>
      <c r="X10" s="385" t="s">
        <v>23</v>
      </c>
      <c r="Y10" s="399"/>
      <c r="Z10" s="383" t="str">
        <f>IF(ISBLANK('Job Info.'!D7),"",'Job Info.'!D7)</f>
        <v/>
      </c>
      <c r="AA10" s="384"/>
      <c r="AB10" s="385" t="s">
        <v>3</v>
      </c>
      <c r="AC10" s="386"/>
      <c r="AD10" s="386"/>
      <c r="AE10" s="383" t="str">
        <f>C10</f>
        <v/>
      </c>
      <c r="AF10" s="383"/>
      <c r="AG10" s="383"/>
      <c r="AH10" s="383"/>
      <c r="AI10" s="383"/>
      <c r="AJ10" s="383"/>
      <c r="AK10" s="383"/>
      <c r="AL10" s="383"/>
      <c r="AM10" s="383"/>
      <c r="AN10" s="383"/>
      <c r="AO10" s="383"/>
      <c r="AP10" s="383"/>
      <c r="AQ10" s="383"/>
      <c r="AR10" s="383"/>
      <c r="AS10" s="383"/>
      <c r="AT10" s="384"/>
      <c r="AU10" s="385" t="s">
        <v>22</v>
      </c>
      <c r="AV10" s="399"/>
      <c r="AW10" s="399"/>
      <c r="AX10" s="383" t="str">
        <f>T10</f>
        <v/>
      </c>
      <c r="AY10" s="383"/>
      <c r="AZ10" s="383"/>
      <c r="BA10" s="384"/>
      <c r="BB10" s="385" t="s">
        <v>23</v>
      </c>
      <c r="BC10" s="399"/>
      <c r="BD10" s="399"/>
      <c r="BE10" s="383" t="str">
        <f>Z10</f>
        <v/>
      </c>
      <c r="BF10" s="383"/>
      <c r="BG10" s="384"/>
    </row>
    <row r="11" spans="1:75" ht="9.9" customHeight="1" x14ac:dyDescent="0.25">
      <c r="A11" s="390"/>
      <c r="B11" s="390"/>
      <c r="C11" s="390"/>
      <c r="D11" s="390"/>
      <c r="E11" s="390"/>
      <c r="F11" s="390"/>
      <c r="G11" s="390"/>
      <c r="H11" s="390"/>
      <c r="I11" s="390"/>
      <c r="J11" s="390"/>
      <c r="K11" s="390"/>
      <c r="L11" s="390"/>
      <c r="M11" s="390"/>
      <c r="N11" s="390"/>
      <c r="O11" s="390"/>
      <c r="P11" s="390"/>
      <c r="Q11" s="390"/>
      <c r="R11" s="390"/>
      <c r="S11" s="390"/>
      <c r="T11" s="390"/>
      <c r="U11" s="390"/>
      <c r="V11" s="390"/>
      <c r="W11" s="390"/>
      <c r="X11" s="390"/>
      <c r="Y11" s="390"/>
      <c r="Z11" s="390"/>
      <c r="AA11" s="390"/>
      <c r="AB11" s="401"/>
      <c r="AC11" s="401"/>
      <c r="AD11" s="401"/>
      <c r="AE11" s="401"/>
      <c r="AF11" s="401"/>
      <c r="AG11" s="401"/>
      <c r="AH11" s="401"/>
      <c r="AI11" s="401"/>
      <c r="AJ11" s="401"/>
      <c r="AK11" s="401"/>
      <c r="AL11" s="401"/>
      <c r="AM11" s="401"/>
      <c r="AN11" s="401"/>
      <c r="AO11" s="401"/>
      <c r="AP11" s="401"/>
      <c r="AQ11" s="401"/>
      <c r="AR11" s="401"/>
      <c r="AS11" s="401"/>
      <c r="AT11" s="401"/>
      <c r="AU11" s="401"/>
      <c r="AV11" s="401"/>
      <c r="AW11" s="401"/>
      <c r="AX11" s="401"/>
      <c r="AY11" s="401"/>
      <c r="AZ11" s="401"/>
      <c r="BA11" s="401"/>
      <c r="BB11" s="401"/>
      <c r="BC11" s="401"/>
      <c r="BD11" s="401"/>
      <c r="BE11" s="401"/>
      <c r="BF11" s="401"/>
      <c r="BG11" s="401"/>
    </row>
    <row r="12" spans="1:75" ht="20.100000000000001" customHeight="1" thickBot="1" x14ac:dyDescent="0.3">
      <c r="A12" s="377" t="s">
        <v>51</v>
      </c>
      <c r="B12" s="377" t="s">
        <v>28</v>
      </c>
      <c r="C12" s="377" t="s">
        <v>31</v>
      </c>
      <c r="D12" s="379" t="s">
        <v>25</v>
      </c>
      <c r="E12" s="380"/>
      <c r="F12" s="377" t="s">
        <v>115</v>
      </c>
      <c r="G12" s="372" t="s">
        <v>9</v>
      </c>
      <c r="H12" s="372"/>
      <c r="I12" s="371"/>
      <c r="J12" s="370" t="s">
        <v>10</v>
      </c>
      <c r="K12" s="372"/>
      <c r="L12" s="371"/>
      <c r="M12" s="370" t="s">
        <v>11</v>
      </c>
      <c r="N12" s="371"/>
      <c r="O12" s="373" t="s">
        <v>12</v>
      </c>
      <c r="P12" s="374"/>
      <c r="Q12" s="373" t="s">
        <v>13</v>
      </c>
      <c r="R12" s="374"/>
      <c r="S12" s="370" t="s">
        <v>14</v>
      </c>
      <c r="T12" s="372"/>
      <c r="U12" s="372"/>
      <c r="V12" s="372"/>
      <c r="W12" s="371"/>
      <c r="X12" s="370" t="s">
        <v>148</v>
      </c>
      <c r="Y12" s="371"/>
      <c r="Z12" s="188" t="s">
        <v>15</v>
      </c>
      <c r="AA12" s="367" t="s">
        <v>500</v>
      </c>
      <c r="AB12" s="391" t="s">
        <v>51</v>
      </c>
      <c r="AC12" s="393" t="s">
        <v>77</v>
      </c>
      <c r="AD12" s="373" t="s">
        <v>32</v>
      </c>
      <c r="AE12" s="374"/>
      <c r="AF12" s="370" t="s">
        <v>34</v>
      </c>
      <c r="AG12" s="372"/>
      <c r="AH12" s="371"/>
      <c r="AI12" s="373" t="s">
        <v>35</v>
      </c>
      <c r="AJ12" s="374"/>
      <c r="AK12" s="400" t="s">
        <v>78</v>
      </c>
      <c r="AL12" s="377" t="s">
        <v>109</v>
      </c>
      <c r="AM12" s="377" t="s">
        <v>79</v>
      </c>
      <c r="AN12" s="389" t="s">
        <v>120</v>
      </c>
      <c r="AO12" s="377" t="s">
        <v>75</v>
      </c>
      <c r="AP12" s="377" t="s">
        <v>142</v>
      </c>
      <c r="AQ12" s="377" t="s">
        <v>143</v>
      </c>
      <c r="AR12" s="402" t="s">
        <v>108</v>
      </c>
      <c r="AS12" s="403"/>
      <c r="AT12" s="403"/>
      <c r="AU12" s="403"/>
      <c r="AV12" s="403"/>
      <c r="AW12" s="403"/>
      <c r="AX12" s="403"/>
      <c r="AY12" s="403"/>
      <c r="AZ12" s="403"/>
      <c r="BA12" s="403"/>
      <c r="BB12" s="403"/>
      <c r="BC12" s="403"/>
      <c r="BD12" s="403"/>
      <c r="BE12" s="403"/>
      <c r="BF12" s="403"/>
      <c r="BG12" s="404"/>
    </row>
    <row r="13" spans="1:75" ht="27.9" customHeight="1" x14ac:dyDescent="0.25">
      <c r="A13" s="378"/>
      <c r="B13" s="378"/>
      <c r="C13" s="378"/>
      <c r="D13" s="381"/>
      <c r="E13" s="382"/>
      <c r="F13" s="378"/>
      <c r="G13" s="372" t="s">
        <v>16</v>
      </c>
      <c r="H13" s="371"/>
      <c r="I13" s="81" t="s">
        <v>17</v>
      </c>
      <c r="J13" s="370" t="s">
        <v>16</v>
      </c>
      <c r="K13" s="371"/>
      <c r="L13" s="81" t="s">
        <v>17</v>
      </c>
      <c r="M13" s="81" t="s">
        <v>18</v>
      </c>
      <c r="N13" s="81" t="s">
        <v>19</v>
      </c>
      <c r="O13" s="375"/>
      <c r="P13" s="376"/>
      <c r="Q13" s="375"/>
      <c r="R13" s="376"/>
      <c r="S13" s="370" t="s">
        <v>106</v>
      </c>
      <c r="T13" s="371"/>
      <c r="U13" s="370" t="s">
        <v>107</v>
      </c>
      <c r="V13" s="371"/>
      <c r="W13" s="81" t="s">
        <v>27</v>
      </c>
      <c r="X13" s="81" t="s">
        <v>149</v>
      </c>
      <c r="Y13" s="81" t="s">
        <v>150</v>
      </c>
      <c r="Z13" s="189" t="s">
        <v>72</v>
      </c>
      <c r="AA13" s="368"/>
      <c r="AB13" s="392"/>
      <c r="AC13" s="394"/>
      <c r="AD13" s="375"/>
      <c r="AE13" s="376"/>
      <c r="AF13" s="81" t="s">
        <v>33</v>
      </c>
      <c r="AG13" s="370" t="s">
        <v>16</v>
      </c>
      <c r="AH13" s="371"/>
      <c r="AI13" s="375"/>
      <c r="AJ13" s="376"/>
      <c r="AK13" s="378"/>
      <c r="AL13" s="378"/>
      <c r="AM13" s="378"/>
      <c r="AN13" s="389"/>
      <c r="AO13" s="378"/>
      <c r="AP13" s="378"/>
      <c r="AQ13" s="378"/>
      <c r="AR13" s="375" t="s">
        <v>73</v>
      </c>
      <c r="AS13" s="376"/>
      <c r="AT13" s="76" t="s">
        <v>78</v>
      </c>
      <c r="AU13" s="82" t="s">
        <v>74</v>
      </c>
      <c r="AV13" s="398" t="s">
        <v>73</v>
      </c>
      <c r="AW13" s="376"/>
      <c r="AX13" s="76" t="s">
        <v>78</v>
      </c>
      <c r="AY13" s="82" t="s">
        <v>74</v>
      </c>
      <c r="AZ13" s="398" t="s">
        <v>73</v>
      </c>
      <c r="BA13" s="376"/>
      <c r="BB13" s="76" t="s">
        <v>78</v>
      </c>
      <c r="BC13" s="82" t="s">
        <v>74</v>
      </c>
      <c r="BD13" s="398" t="s">
        <v>73</v>
      </c>
      <c r="BE13" s="376"/>
      <c r="BF13" s="76" t="s">
        <v>78</v>
      </c>
      <c r="BG13" s="80" t="s">
        <v>74</v>
      </c>
      <c r="BK13" s="197" t="s">
        <v>499</v>
      </c>
      <c r="BL13" s="174" t="s">
        <v>209</v>
      </c>
      <c r="BM13" s="174" t="s">
        <v>210</v>
      </c>
      <c r="BN13" s="174" t="s">
        <v>211</v>
      </c>
      <c r="BO13" s="174" t="s">
        <v>495</v>
      </c>
      <c r="BP13" s="174" t="s">
        <v>496</v>
      </c>
      <c r="BQ13" s="174" t="s">
        <v>497</v>
      </c>
      <c r="BR13" s="174" t="s">
        <v>221</v>
      </c>
      <c r="BS13" s="174" t="s">
        <v>218</v>
      </c>
      <c r="BT13" s="174" t="s">
        <v>213</v>
      </c>
      <c r="BU13" s="174" t="s">
        <v>219</v>
      </c>
      <c r="BV13" s="174" t="s">
        <v>220</v>
      </c>
    </row>
    <row r="14" spans="1:75" ht="20.100000000000001" customHeight="1" x14ac:dyDescent="0.25">
      <c r="A14" s="149"/>
      <c r="B14" s="148"/>
      <c r="C14" s="149"/>
      <c r="D14" s="150"/>
      <c r="E14" s="190"/>
      <c r="F14" s="191"/>
      <c r="G14" s="192"/>
      <c r="H14" s="193"/>
      <c r="I14" s="149"/>
      <c r="J14" s="150"/>
      <c r="K14" s="193"/>
      <c r="L14" s="149"/>
      <c r="M14" s="191"/>
      <c r="N14" s="191"/>
      <c r="O14" s="246"/>
      <c r="P14" s="180"/>
      <c r="Q14" s="246"/>
      <c r="R14" s="180"/>
      <c r="S14" s="150"/>
      <c r="T14" s="193"/>
      <c r="U14" s="150"/>
      <c r="V14" s="193"/>
      <c r="W14" s="194"/>
      <c r="X14" s="153"/>
      <c r="Y14" s="153"/>
      <c r="Z14" s="195"/>
      <c r="AA14" s="199"/>
      <c r="AB14" s="154"/>
      <c r="AC14" s="191"/>
      <c r="AD14" s="150"/>
      <c r="AE14" s="193"/>
      <c r="AF14" s="149"/>
      <c r="AG14" s="150"/>
      <c r="AH14" s="193"/>
      <c r="AI14" s="150"/>
      <c r="AJ14" s="193"/>
      <c r="AK14" s="209"/>
      <c r="AL14" s="210"/>
      <c r="AM14" s="191"/>
      <c r="AN14" s="149"/>
      <c r="AO14" s="191"/>
      <c r="AP14" s="210"/>
      <c r="AQ14" s="210"/>
      <c r="AR14" s="150"/>
      <c r="AS14" s="190"/>
      <c r="AT14" s="209"/>
      <c r="AU14" s="149"/>
      <c r="AV14" s="192"/>
      <c r="AW14" s="190"/>
      <c r="AX14" s="209"/>
      <c r="AY14" s="149"/>
      <c r="AZ14" s="192"/>
      <c r="BA14" s="190"/>
      <c r="BB14" s="209"/>
      <c r="BC14" s="149"/>
      <c r="BD14" s="192"/>
      <c r="BE14" s="190"/>
      <c r="BF14" s="209"/>
      <c r="BG14" s="149"/>
      <c r="BJ14" s="136">
        <f>IF(ISBLANK(AB14),0,1)+IF(ISBLANK(AC14),0,1)+IF(ISBLANK(AD14),0,1)+IF(ISBLANK(AE14),0,1)+IF(ISBLANK(AF14),0,1)+IF(ISBLANK(AG14),0,1)+IF(ISBLANK(AH14),0,1)+IF(ISBLANK(AI14),0,1)+IF(ISBLANK(AJ14),0,1)+IF(ISBLANK(AK14),0,1)+IF(ISBLANK(AL14),0,1)+IF(ISBLANK(AM14),0,1)+IF(ISBLANK(AN14),0,1)+IF(ISBLANK(AO14),0,1)+IF(ISBLANK(AP14),0,1)+IF(ISBLANK(AQ14),0,1)+IF(ISBLANK(AR14),0,1)+IF(ISBLANK(AS14),0,1)+IF(ISBLANK(AT14),0,1)+IF(ISBLANK(AU14),0,1)+IF(ISBLANK(AV14),0,1)+IF(ISBLANK(AW14),0,1)+IF(ISBLANK(AX14),0,1)+IF(ISBLANK(AY14),0,1)+IF(ISBLANK(AZ14),0,1)+IF(ISBLANK(BA14),0,1)+IF(ISBLANK(BB14),0,1)+IF(ISBLANK(BC14),0,1)+IF(ISBLANK(BD14),0,1)+IF(ISBLANK(BE14),0,1)+IF(ISBLANK(BF14),0,1)+IF(ISBLANK(BG14),0,1)</f>
        <v>0</v>
      </c>
      <c r="BK14" s="198" t="b">
        <v>0</v>
      </c>
      <c r="BL14" s="196" t="b">
        <v>0</v>
      </c>
      <c r="BM14" s="146" t="e">
        <f t="shared" ref="BM14:BM27" si="0">VALUE(IF(BN14="","",LEFT(C14,SEARCH(BN14,C14)-1)))</f>
        <v>#VALUE!</v>
      </c>
      <c r="BN14" s="146" t="b">
        <f t="shared" ref="BN14:BN27" si="1">IF(NOT(ISERROR(SEARCH("VG",C14))),"VG",IF(NOT(ISERROR(SEARCH("BG",C14))),"BG",IF(NOT(ISERROR(SEARCH("G",C14))),"G")))</f>
        <v>0</v>
      </c>
      <c r="BO14" s="146" t="e">
        <f t="shared" ref="BO14:BO27" si="2">VALUE(MID(C14,SEARCH(BN14,C14)+LEN(BN14),SEARCH("N",C14)-SEARCH(BN14,C14)-LEN(BN14)))</f>
        <v>#VALUE!</v>
      </c>
      <c r="BP14" s="146" t="e">
        <f t="shared" ref="BP14:BP27" si="3">VALUE(MID(C14,SEARCH("N",C14)+1,SEARCH("K",C14)-SEARCH("N",C14)-1))</f>
        <v>#VALUE!</v>
      </c>
      <c r="BQ14" s="146" t="e">
        <f t="shared" ref="BQ14:BQ27" si="4">IF(SEARCH("K",C14)=LEN(C14),0,VALUE(MID(C14,SEARCH("K",C14)+1,LEN(C14))))</f>
        <v>#VALUE!</v>
      </c>
      <c r="BR14" s="146" t="b">
        <f t="shared" ref="BR14:BR27" si="5">IF(OR(ISERROR(BM14),ISERROR(BN14),ISERROR(BO14),ISERROR(BP14),ISERROR(BQ14)),FALSE,TRUE)</f>
        <v>0</v>
      </c>
      <c r="BS14" s="146">
        <f t="shared" ref="BS14:BS45" si="6">6+IF(LEFT(I14,1)="R",(G14*12)+H14,0)</f>
        <v>6</v>
      </c>
      <c r="BT14" s="146" t="str">
        <f t="shared" ref="BT14:BT45" si="7">IF((S14*12+T14)&gt;0,IF(AND((S14*12+T14)&gt;=1,(S14*12+T14)&lt;=(BS14-1)+IF(I14="X",2,1)),"Yes","No"),"No")</f>
        <v>No</v>
      </c>
      <c r="BU14" s="146">
        <f t="shared" ref="BU14:BU45" si="8">6+IF(LEFT(L14,1)="R",(J14*12)+K14,0)</f>
        <v>6</v>
      </c>
      <c r="BV14" s="146" t="str">
        <f t="shared" ref="BV14:BV45" si="9">IF((U14*12+V14)&gt;0,IF(AND((U14*12+V14)&gt;=1,(U14*12+V14)&lt;=(BU14-1)+IF(L14="X",2,1)),"Yes","No"),"No")</f>
        <v>No</v>
      </c>
    </row>
    <row r="15" spans="1:75" ht="20.100000000000001" customHeight="1" x14ac:dyDescent="0.25">
      <c r="A15" s="149"/>
      <c r="B15" s="148"/>
      <c r="C15" s="149"/>
      <c r="D15" s="150"/>
      <c r="E15" s="190"/>
      <c r="F15" s="191"/>
      <c r="G15" s="192"/>
      <c r="H15" s="193"/>
      <c r="I15" s="149"/>
      <c r="J15" s="150"/>
      <c r="K15" s="193"/>
      <c r="L15" s="149"/>
      <c r="M15" s="191"/>
      <c r="N15" s="191"/>
      <c r="O15" s="246"/>
      <c r="P15" s="180"/>
      <c r="Q15" s="246"/>
      <c r="R15" s="180"/>
      <c r="S15" s="150"/>
      <c r="T15" s="193"/>
      <c r="U15" s="150"/>
      <c r="V15" s="193"/>
      <c r="W15" s="194"/>
      <c r="X15" s="153"/>
      <c r="Y15" s="153"/>
      <c r="Z15" s="195"/>
      <c r="AA15" s="199"/>
      <c r="AB15" s="154"/>
      <c r="AC15" s="191"/>
      <c r="AD15" s="150"/>
      <c r="AE15" s="193"/>
      <c r="AF15" s="149"/>
      <c r="AG15" s="150"/>
      <c r="AH15" s="193"/>
      <c r="AI15" s="150"/>
      <c r="AJ15" s="193"/>
      <c r="AK15" s="209"/>
      <c r="AL15" s="210"/>
      <c r="AM15" s="191"/>
      <c r="AN15" s="149"/>
      <c r="AO15" s="191"/>
      <c r="AP15" s="210"/>
      <c r="AQ15" s="210"/>
      <c r="AR15" s="150"/>
      <c r="AS15" s="190"/>
      <c r="AT15" s="209"/>
      <c r="AU15" s="149"/>
      <c r="AV15" s="192"/>
      <c r="AW15" s="190"/>
      <c r="AX15" s="209"/>
      <c r="AY15" s="149"/>
      <c r="AZ15" s="192"/>
      <c r="BA15" s="190"/>
      <c r="BB15" s="209"/>
      <c r="BC15" s="149"/>
      <c r="BD15" s="192"/>
      <c r="BE15" s="190"/>
      <c r="BF15" s="209"/>
      <c r="BG15" s="149"/>
      <c r="BJ15" s="136">
        <f t="shared" ref="BJ15:BJ45" si="10">IF(ISBLANK(AB15),0,1)+IF(ISBLANK(AC15),0,1)+IF(ISBLANK(AD15),0,1)+IF(ISBLANK(AE15),0,1)+IF(ISBLANK(AF15),0,1)+IF(ISBLANK(AG15),0,1)+IF(ISBLANK(AH15),0,1)+IF(ISBLANK(AI15),0,1)+IF(ISBLANK(AJ15),0,1)+IF(ISBLANK(AK15),0,1)+IF(ISBLANK(AL15),0,1)+IF(ISBLANK(AM15),0,1)+IF(ISBLANK(AN15),0,1)+IF(ISBLANK(AO15),0,1)+IF(ISBLANK(AP15),0,1)+IF(ISBLANK(AQ15),0,1)+IF(ISBLANK(AR15),0,1)+IF(ISBLANK(AS15),0,1)+IF(ISBLANK(AT15),0,1)+IF(ISBLANK(AU15),0,1)+IF(ISBLANK(AV15),0,1)+IF(ISBLANK(AW15),0,1)+IF(ISBLANK(AX15),0,1)+IF(ISBLANK(AY15),0,1)+IF(ISBLANK(AZ15),0,1)+IF(ISBLANK(BA15),0,1)+IF(ISBLANK(BB15),0,1)+IF(ISBLANK(BC15),0,1)+IF(ISBLANK(BD15),0,1)+IF(ISBLANK(BE15),0,1)+IF(ISBLANK(BF15),0,1)+IF(ISBLANK(BG15),0,1)</f>
        <v>0</v>
      </c>
      <c r="BK15" s="198" t="b">
        <v>0</v>
      </c>
      <c r="BL15" s="196" t="b">
        <v>0</v>
      </c>
      <c r="BM15" s="146" t="e">
        <f t="shared" si="0"/>
        <v>#VALUE!</v>
      </c>
      <c r="BN15" s="146" t="b">
        <f t="shared" si="1"/>
        <v>0</v>
      </c>
      <c r="BO15" s="146" t="e">
        <f t="shared" si="2"/>
        <v>#VALUE!</v>
      </c>
      <c r="BP15" s="146" t="e">
        <f t="shared" si="3"/>
        <v>#VALUE!</v>
      </c>
      <c r="BQ15" s="146" t="e">
        <f t="shared" si="4"/>
        <v>#VALUE!</v>
      </c>
      <c r="BR15" s="146" t="b">
        <f t="shared" si="5"/>
        <v>0</v>
      </c>
      <c r="BS15" s="146">
        <f t="shared" si="6"/>
        <v>6</v>
      </c>
      <c r="BT15" s="146" t="str">
        <f t="shared" si="7"/>
        <v>No</v>
      </c>
      <c r="BU15" s="146">
        <f t="shared" si="8"/>
        <v>6</v>
      </c>
      <c r="BV15" s="146" t="str">
        <f t="shared" si="9"/>
        <v>No</v>
      </c>
    </row>
    <row r="16" spans="1:75" ht="20.100000000000001" customHeight="1" x14ac:dyDescent="0.25">
      <c r="A16" s="149"/>
      <c r="B16" s="148"/>
      <c r="C16" s="149"/>
      <c r="D16" s="150"/>
      <c r="E16" s="190"/>
      <c r="F16" s="191"/>
      <c r="G16" s="192"/>
      <c r="H16" s="193"/>
      <c r="I16" s="149"/>
      <c r="J16" s="150"/>
      <c r="K16" s="193"/>
      <c r="L16" s="149"/>
      <c r="M16" s="191"/>
      <c r="N16" s="191"/>
      <c r="O16" s="246"/>
      <c r="P16" s="180"/>
      <c r="Q16" s="246"/>
      <c r="R16" s="180"/>
      <c r="S16" s="150"/>
      <c r="T16" s="193"/>
      <c r="U16" s="150"/>
      <c r="V16" s="193"/>
      <c r="W16" s="194"/>
      <c r="X16" s="153"/>
      <c r="Y16" s="153"/>
      <c r="Z16" s="195"/>
      <c r="AA16" s="199"/>
      <c r="AB16" s="154"/>
      <c r="AC16" s="191"/>
      <c r="AD16" s="150"/>
      <c r="AE16" s="193"/>
      <c r="AF16" s="149"/>
      <c r="AG16" s="150"/>
      <c r="AH16" s="193"/>
      <c r="AI16" s="150"/>
      <c r="AJ16" s="193"/>
      <c r="AK16" s="209"/>
      <c r="AL16" s="210"/>
      <c r="AM16" s="191"/>
      <c r="AN16" s="149"/>
      <c r="AO16" s="191"/>
      <c r="AP16" s="210"/>
      <c r="AQ16" s="210"/>
      <c r="AR16" s="150"/>
      <c r="AS16" s="190"/>
      <c r="AT16" s="209"/>
      <c r="AU16" s="149"/>
      <c r="AV16" s="192"/>
      <c r="AW16" s="190"/>
      <c r="AX16" s="209"/>
      <c r="AY16" s="149"/>
      <c r="AZ16" s="192"/>
      <c r="BA16" s="190"/>
      <c r="BB16" s="209"/>
      <c r="BC16" s="149"/>
      <c r="BD16" s="192"/>
      <c r="BE16" s="190"/>
      <c r="BF16" s="209"/>
      <c r="BG16" s="149"/>
      <c r="BJ16" s="136">
        <f t="shared" si="10"/>
        <v>0</v>
      </c>
      <c r="BK16" s="198" t="b">
        <v>0</v>
      </c>
      <c r="BL16" s="196" t="b">
        <v>0</v>
      </c>
      <c r="BM16" s="146" t="e">
        <f t="shared" si="0"/>
        <v>#VALUE!</v>
      </c>
      <c r="BN16" s="146" t="b">
        <f t="shared" si="1"/>
        <v>0</v>
      </c>
      <c r="BO16" s="146" t="e">
        <f t="shared" si="2"/>
        <v>#VALUE!</v>
      </c>
      <c r="BP16" s="146" t="e">
        <f t="shared" si="3"/>
        <v>#VALUE!</v>
      </c>
      <c r="BQ16" s="146" t="e">
        <f t="shared" si="4"/>
        <v>#VALUE!</v>
      </c>
      <c r="BR16" s="146" t="b">
        <f t="shared" si="5"/>
        <v>0</v>
      </c>
      <c r="BS16" s="146">
        <f t="shared" si="6"/>
        <v>6</v>
      </c>
      <c r="BT16" s="146" t="str">
        <f t="shared" si="7"/>
        <v>No</v>
      </c>
      <c r="BU16" s="146">
        <f t="shared" si="8"/>
        <v>6</v>
      </c>
      <c r="BV16" s="146" t="str">
        <f t="shared" si="9"/>
        <v>No</v>
      </c>
    </row>
    <row r="17" spans="1:74" ht="20.100000000000001" customHeight="1" x14ac:dyDescent="0.25">
      <c r="A17" s="149"/>
      <c r="B17" s="148"/>
      <c r="C17" s="149"/>
      <c r="D17" s="150"/>
      <c r="E17" s="190"/>
      <c r="F17" s="191"/>
      <c r="G17" s="192"/>
      <c r="H17" s="193"/>
      <c r="I17" s="149"/>
      <c r="J17" s="150"/>
      <c r="K17" s="193"/>
      <c r="L17" s="149"/>
      <c r="M17" s="191"/>
      <c r="N17" s="191"/>
      <c r="O17" s="246"/>
      <c r="P17" s="180"/>
      <c r="Q17" s="246"/>
      <c r="R17" s="180"/>
      <c r="S17" s="150"/>
      <c r="T17" s="193"/>
      <c r="U17" s="150"/>
      <c r="V17" s="193"/>
      <c r="W17" s="194"/>
      <c r="X17" s="153"/>
      <c r="Y17" s="153"/>
      <c r="Z17" s="195"/>
      <c r="AA17" s="199"/>
      <c r="AB17" s="154"/>
      <c r="AC17" s="191"/>
      <c r="AD17" s="150"/>
      <c r="AE17" s="193"/>
      <c r="AF17" s="149"/>
      <c r="AG17" s="150"/>
      <c r="AH17" s="193"/>
      <c r="AI17" s="150"/>
      <c r="AJ17" s="193"/>
      <c r="AK17" s="209"/>
      <c r="AL17" s="210"/>
      <c r="AM17" s="191"/>
      <c r="AN17" s="149"/>
      <c r="AO17" s="191"/>
      <c r="AP17" s="210"/>
      <c r="AQ17" s="210"/>
      <c r="AR17" s="150"/>
      <c r="AS17" s="190"/>
      <c r="AT17" s="209"/>
      <c r="AU17" s="149"/>
      <c r="AV17" s="192"/>
      <c r="AW17" s="190"/>
      <c r="AX17" s="209"/>
      <c r="AY17" s="149"/>
      <c r="AZ17" s="192"/>
      <c r="BA17" s="190"/>
      <c r="BB17" s="209"/>
      <c r="BC17" s="149"/>
      <c r="BD17" s="192"/>
      <c r="BE17" s="190"/>
      <c r="BF17" s="209"/>
      <c r="BG17" s="149"/>
      <c r="BJ17" s="136">
        <f t="shared" si="10"/>
        <v>0</v>
      </c>
      <c r="BK17" s="198" t="b">
        <v>0</v>
      </c>
      <c r="BL17" s="196" t="b">
        <v>0</v>
      </c>
      <c r="BM17" s="146" t="e">
        <f t="shared" si="0"/>
        <v>#VALUE!</v>
      </c>
      <c r="BN17" s="146" t="b">
        <f t="shared" si="1"/>
        <v>0</v>
      </c>
      <c r="BO17" s="146" t="e">
        <f t="shared" si="2"/>
        <v>#VALUE!</v>
      </c>
      <c r="BP17" s="146" t="e">
        <f t="shared" si="3"/>
        <v>#VALUE!</v>
      </c>
      <c r="BQ17" s="146" t="e">
        <f t="shared" si="4"/>
        <v>#VALUE!</v>
      </c>
      <c r="BR17" s="146" t="b">
        <f t="shared" si="5"/>
        <v>0</v>
      </c>
      <c r="BS17" s="146">
        <f t="shared" si="6"/>
        <v>6</v>
      </c>
      <c r="BT17" s="146" t="str">
        <f t="shared" si="7"/>
        <v>No</v>
      </c>
      <c r="BU17" s="146">
        <f t="shared" si="8"/>
        <v>6</v>
      </c>
      <c r="BV17" s="146" t="str">
        <f t="shared" si="9"/>
        <v>No</v>
      </c>
    </row>
    <row r="18" spans="1:74" ht="20.100000000000001" customHeight="1" x14ac:dyDescent="0.25">
      <c r="A18" s="149"/>
      <c r="B18" s="148"/>
      <c r="C18" s="149"/>
      <c r="D18" s="150"/>
      <c r="E18" s="190"/>
      <c r="F18" s="191"/>
      <c r="G18" s="192"/>
      <c r="H18" s="193"/>
      <c r="I18" s="149"/>
      <c r="J18" s="150"/>
      <c r="K18" s="193"/>
      <c r="L18" s="149"/>
      <c r="M18" s="191"/>
      <c r="N18" s="191"/>
      <c r="O18" s="246"/>
      <c r="P18" s="180"/>
      <c r="Q18" s="246"/>
      <c r="R18" s="180"/>
      <c r="S18" s="150"/>
      <c r="T18" s="193"/>
      <c r="U18" s="150"/>
      <c r="V18" s="193"/>
      <c r="W18" s="194"/>
      <c r="X18" s="153"/>
      <c r="Y18" s="153"/>
      <c r="Z18" s="195"/>
      <c r="AA18" s="199"/>
      <c r="AB18" s="154"/>
      <c r="AC18" s="191"/>
      <c r="AD18" s="150"/>
      <c r="AE18" s="193"/>
      <c r="AF18" s="149"/>
      <c r="AG18" s="150"/>
      <c r="AH18" s="193"/>
      <c r="AI18" s="150"/>
      <c r="AJ18" s="193"/>
      <c r="AK18" s="209"/>
      <c r="AL18" s="210"/>
      <c r="AM18" s="191"/>
      <c r="AN18" s="149"/>
      <c r="AO18" s="191"/>
      <c r="AP18" s="210"/>
      <c r="AQ18" s="210"/>
      <c r="AR18" s="150"/>
      <c r="AS18" s="190"/>
      <c r="AT18" s="209"/>
      <c r="AU18" s="149"/>
      <c r="AV18" s="192"/>
      <c r="AW18" s="190"/>
      <c r="AX18" s="209"/>
      <c r="AY18" s="149"/>
      <c r="AZ18" s="192"/>
      <c r="BA18" s="190"/>
      <c r="BB18" s="209"/>
      <c r="BC18" s="149"/>
      <c r="BD18" s="192"/>
      <c r="BE18" s="190"/>
      <c r="BF18" s="209"/>
      <c r="BG18" s="149"/>
      <c r="BJ18" s="136">
        <f t="shared" si="10"/>
        <v>0</v>
      </c>
      <c r="BK18" s="198" t="b">
        <v>0</v>
      </c>
      <c r="BL18" s="196" t="b">
        <v>0</v>
      </c>
      <c r="BM18" s="146" t="e">
        <f t="shared" si="0"/>
        <v>#VALUE!</v>
      </c>
      <c r="BN18" s="146" t="b">
        <f t="shared" si="1"/>
        <v>0</v>
      </c>
      <c r="BO18" s="146" t="e">
        <f t="shared" si="2"/>
        <v>#VALUE!</v>
      </c>
      <c r="BP18" s="146" t="e">
        <f t="shared" si="3"/>
        <v>#VALUE!</v>
      </c>
      <c r="BQ18" s="146" t="e">
        <f t="shared" si="4"/>
        <v>#VALUE!</v>
      </c>
      <c r="BR18" s="146" t="b">
        <f t="shared" si="5"/>
        <v>0</v>
      </c>
      <c r="BS18" s="146">
        <f t="shared" si="6"/>
        <v>6</v>
      </c>
      <c r="BT18" s="146" t="str">
        <f t="shared" si="7"/>
        <v>No</v>
      </c>
      <c r="BU18" s="146">
        <f t="shared" si="8"/>
        <v>6</v>
      </c>
      <c r="BV18" s="146" t="str">
        <f t="shared" si="9"/>
        <v>No</v>
      </c>
    </row>
    <row r="19" spans="1:74" ht="20.100000000000001" customHeight="1" x14ac:dyDescent="0.25">
      <c r="A19" s="149"/>
      <c r="B19" s="148"/>
      <c r="C19" s="149"/>
      <c r="D19" s="150"/>
      <c r="E19" s="190"/>
      <c r="F19" s="191"/>
      <c r="G19" s="192"/>
      <c r="H19" s="193"/>
      <c r="I19" s="149"/>
      <c r="J19" s="150"/>
      <c r="K19" s="193"/>
      <c r="L19" s="149"/>
      <c r="M19" s="191"/>
      <c r="N19" s="191"/>
      <c r="O19" s="246"/>
      <c r="P19" s="180"/>
      <c r="Q19" s="246"/>
      <c r="R19" s="180"/>
      <c r="S19" s="150"/>
      <c r="T19" s="193"/>
      <c r="U19" s="150"/>
      <c r="V19" s="193"/>
      <c r="W19" s="194"/>
      <c r="X19" s="153"/>
      <c r="Y19" s="153"/>
      <c r="Z19" s="195"/>
      <c r="AA19" s="199"/>
      <c r="AB19" s="154"/>
      <c r="AC19" s="191"/>
      <c r="AD19" s="150"/>
      <c r="AE19" s="193"/>
      <c r="AF19" s="149"/>
      <c r="AG19" s="150"/>
      <c r="AH19" s="193"/>
      <c r="AI19" s="150"/>
      <c r="AJ19" s="193"/>
      <c r="AK19" s="209"/>
      <c r="AL19" s="210"/>
      <c r="AM19" s="191"/>
      <c r="AN19" s="149"/>
      <c r="AO19" s="191"/>
      <c r="AP19" s="210"/>
      <c r="AQ19" s="210"/>
      <c r="AR19" s="150"/>
      <c r="AS19" s="190"/>
      <c r="AT19" s="209"/>
      <c r="AU19" s="149"/>
      <c r="AV19" s="192"/>
      <c r="AW19" s="190"/>
      <c r="AX19" s="209"/>
      <c r="AY19" s="149"/>
      <c r="AZ19" s="192"/>
      <c r="BA19" s="190"/>
      <c r="BB19" s="209"/>
      <c r="BC19" s="149"/>
      <c r="BD19" s="192"/>
      <c r="BE19" s="190"/>
      <c r="BF19" s="209"/>
      <c r="BG19" s="149"/>
      <c r="BJ19" s="136">
        <f t="shared" si="10"/>
        <v>0</v>
      </c>
      <c r="BK19" s="198" t="b">
        <v>0</v>
      </c>
      <c r="BL19" s="196" t="b">
        <v>0</v>
      </c>
      <c r="BM19" s="146" t="e">
        <f t="shared" si="0"/>
        <v>#VALUE!</v>
      </c>
      <c r="BN19" s="146" t="b">
        <f t="shared" si="1"/>
        <v>0</v>
      </c>
      <c r="BO19" s="146" t="e">
        <f t="shared" si="2"/>
        <v>#VALUE!</v>
      </c>
      <c r="BP19" s="146" t="e">
        <f t="shared" si="3"/>
        <v>#VALUE!</v>
      </c>
      <c r="BQ19" s="146" t="e">
        <f t="shared" si="4"/>
        <v>#VALUE!</v>
      </c>
      <c r="BR19" s="146" t="b">
        <f t="shared" si="5"/>
        <v>0</v>
      </c>
      <c r="BS19" s="146">
        <f t="shared" si="6"/>
        <v>6</v>
      </c>
      <c r="BT19" s="146" t="str">
        <f t="shared" si="7"/>
        <v>No</v>
      </c>
      <c r="BU19" s="146">
        <f t="shared" si="8"/>
        <v>6</v>
      </c>
      <c r="BV19" s="146" t="str">
        <f t="shared" si="9"/>
        <v>No</v>
      </c>
    </row>
    <row r="20" spans="1:74" ht="20.100000000000001" customHeight="1" x14ac:dyDescent="0.25">
      <c r="A20" s="149"/>
      <c r="B20" s="148"/>
      <c r="C20" s="149"/>
      <c r="D20" s="150"/>
      <c r="E20" s="190"/>
      <c r="F20" s="191"/>
      <c r="G20" s="192"/>
      <c r="H20" s="193"/>
      <c r="I20" s="149"/>
      <c r="J20" s="150"/>
      <c r="K20" s="193"/>
      <c r="L20" s="149"/>
      <c r="M20" s="191"/>
      <c r="N20" s="191"/>
      <c r="O20" s="246"/>
      <c r="P20" s="180"/>
      <c r="Q20" s="246"/>
      <c r="R20" s="180"/>
      <c r="S20" s="150"/>
      <c r="T20" s="193"/>
      <c r="U20" s="150"/>
      <c r="V20" s="193"/>
      <c r="W20" s="194"/>
      <c r="X20" s="153"/>
      <c r="Y20" s="153"/>
      <c r="Z20" s="195"/>
      <c r="AA20" s="199"/>
      <c r="AB20" s="154"/>
      <c r="AC20" s="191"/>
      <c r="AD20" s="150"/>
      <c r="AE20" s="193"/>
      <c r="AF20" s="149"/>
      <c r="AG20" s="150"/>
      <c r="AH20" s="193"/>
      <c r="AI20" s="150"/>
      <c r="AJ20" s="193"/>
      <c r="AK20" s="209"/>
      <c r="AL20" s="210"/>
      <c r="AM20" s="191"/>
      <c r="AN20" s="149"/>
      <c r="AO20" s="191"/>
      <c r="AP20" s="210"/>
      <c r="AQ20" s="210"/>
      <c r="AR20" s="150"/>
      <c r="AS20" s="190"/>
      <c r="AT20" s="209"/>
      <c r="AU20" s="149"/>
      <c r="AV20" s="192"/>
      <c r="AW20" s="190"/>
      <c r="AX20" s="209"/>
      <c r="AY20" s="149"/>
      <c r="AZ20" s="192"/>
      <c r="BA20" s="190"/>
      <c r="BB20" s="209"/>
      <c r="BC20" s="149"/>
      <c r="BD20" s="192"/>
      <c r="BE20" s="190"/>
      <c r="BF20" s="209"/>
      <c r="BG20" s="149"/>
      <c r="BJ20" s="136">
        <f t="shared" si="10"/>
        <v>0</v>
      </c>
      <c r="BK20" s="198" t="b">
        <v>0</v>
      </c>
      <c r="BL20" s="196" t="b">
        <v>0</v>
      </c>
      <c r="BM20" s="146" t="e">
        <f t="shared" si="0"/>
        <v>#VALUE!</v>
      </c>
      <c r="BN20" s="146" t="b">
        <f t="shared" si="1"/>
        <v>0</v>
      </c>
      <c r="BO20" s="146" t="e">
        <f t="shared" si="2"/>
        <v>#VALUE!</v>
      </c>
      <c r="BP20" s="146" t="e">
        <f t="shared" si="3"/>
        <v>#VALUE!</v>
      </c>
      <c r="BQ20" s="146" t="e">
        <f t="shared" si="4"/>
        <v>#VALUE!</v>
      </c>
      <c r="BR20" s="146" t="b">
        <f t="shared" si="5"/>
        <v>0</v>
      </c>
      <c r="BS20" s="146">
        <f t="shared" si="6"/>
        <v>6</v>
      </c>
      <c r="BT20" s="146" t="str">
        <f t="shared" si="7"/>
        <v>No</v>
      </c>
      <c r="BU20" s="146">
        <f t="shared" si="8"/>
        <v>6</v>
      </c>
      <c r="BV20" s="146" t="str">
        <f t="shared" si="9"/>
        <v>No</v>
      </c>
    </row>
    <row r="21" spans="1:74" ht="20.100000000000001" customHeight="1" x14ac:dyDescent="0.25">
      <c r="A21" s="149"/>
      <c r="B21" s="148"/>
      <c r="C21" s="149"/>
      <c r="D21" s="150"/>
      <c r="E21" s="190"/>
      <c r="F21" s="191"/>
      <c r="G21" s="192"/>
      <c r="H21" s="193"/>
      <c r="I21" s="149"/>
      <c r="J21" s="150"/>
      <c r="K21" s="193"/>
      <c r="L21" s="149"/>
      <c r="M21" s="191"/>
      <c r="N21" s="191"/>
      <c r="O21" s="246"/>
      <c r="P21" s="180"/>
      <c r="Q21" s="246"/>
      <c r="R21" s="180"/>
      <c r="S21" s="150"/>
      <c r="T21" s="193"/>
      <c r="U21" s="150"/>
      <c r="V21" s="193"/>
      <c r="W21" s="194"/>
      <c r="X21" s="153"/>
      <c r="Y21" s="153"/>
      <c r="Z21" s="195"/>
      <c r="AA21" s="199"/>
      <c r="AB21" s="154"/>
      <c r="AC21" s="191"/>
      <c r="AD21" s="150"/>
      <c r="AE21" s="193"/>
      <c r="AF21" s="149"/>
      <c r="AG21" s="150"/>
      <c r="AH21" s="193"/>
      <c r="AI21" s="150"/>
      <c r="AJ21" s="193"/>
      <c r="AK21" s="209"/>
      <c r="AL21" s="210"/>
      <c r="AM21" s="191"/>
      <c r="AN21" s="149"/>
      <c r="AO21" s="191"/>
      <c r="AP21" s="210"/>
      <c r="AQ21" s="210"/>
      <c r="AR21" s="150"/>
      <c r="AS21" s="190"/>
      <c r="AT21" s="209"/>
      <c r="AU21" s="149"/>
      <c r="AV21" s="192"/>
      <c r="AW21" s="190"/>
      <c r="AX21" s="209"/>
      <c r="AY21" s="149"/>
      <c r="AZ21" s="192"/>
      <c r="BA21" s="190"/>
      <c r="BB21" s="209"/>
      <c r="BC21" s="149"/>
      <c r="BD21" s="192"/>
      <c r="BE21" s="190"/>
      <c r="BF21" s="209"/>
      <c r="BG21" s="149"/>
      <c r="BJ21" s="136">
        <f t="shared" si="10"/>
        <v>0</v>
      </c>
      <c r="BK21" s="198" t="b">
        <v>0</v>
      </c>
      <c r="BL21" s="196" t="b">
        <v>0</v>
      </c>
      <c r="BM21" s="146" t="e">
        <f t="shared" si="0"/>
        <v>#VALUE!</v>
      </c>
      <c r="BN21" s="146" t="b">
        <f t="shared" si="1"/>
        <v>0</v>
      </c>
      <c r="BO21" s="146" t="e">
        <f t="shared" si="2"/>
        <v>#VALUE!</v>
      </c>
      <c r="BP21" s="146" t="e">
        <f t="shared" si="3"/>
        <v>#VALUE!</v>
      </c>
      <c r="BQ21" s="146" t="e">
        <f t="shared" si="4"/>
        <v>#VALUE!</v>
      </c>
      <c r="BR21" s="146" t="b">
        <f t="shared" si="5"/>
        <v>0</v>
      </c>
      <c r="BS21" s="146">
        <f t="shared" si="6"/>
        <v>6</v>
      </c>
      <c r="BT21" s="146" t="str">
        <f t="shared" si="7"/>
        <v>No</v>
      </c>
      <c r="BU21" s="146">
        <f t="shared" si="8"/>
        <v>6</v>
      </c>
      <c r="BV21" s="146" t="str">
        <f t="shared" si="9"/>
        <v>No</v>
      </c>
    </row>
    <row r="22" spans="1:74" ht="20.100000000000001" customHeight="1" x14ac:dyDescent="0.25">
      <c r="A22" s="149"/>
      <c r="B22" s="148"/>
      <c r="C22" s="149"/>
      <c r="D22" s="150"/>
      <c r="E22" s="190"/>
      <c r="F22" s="191"/>
      <c r="G22" s="192"/>
      <c r="H22" s="193"/>
      <c r="I22" s="149"/>
      <c r="J22" s="150"/>
      <c r="K22" s="193"/>
      <c r="L22" s="149"/>
      <c r="M22" s="191"/>
      <c r="N22" s="191"/>
      <c r="O22" s="246"/>
      <c r="P22" s="180"/>
      <c r="Q22" s="246"/>
      <c r="R22" s="180"/>
      <c r="S22" s="150"/>
      <c r="T22" s="193"/>
      <c r="U22" s="150"/>
      <c r="V22" s="193"/>
      <c r="W22" s="194"/>
      <c r="X22" s="153"/>
      <c r="Y22" s="153"/>
      <c r="Z22" s="195"/>
      <c r="AA22" s="199"/>
      <c r="AB22" s="154"/>
      <c r="AC22" s="191"/>
      <c r="AD22" s="150"/>
      <c r="AE22" s="193"/>
      <c r="AF22" s="149"/>
      <c r="AG22" s="150"/>
      <c r="AH22" s="193"/>
      <c r="AI22" s="150"/>
      <c r="AJ22" s="193"/>
      <c r="AK22" s="209"/>
      <c r="AL22" s="210"/>
      <c r="AM22" s="191"/>
      <c r="AN22" s="149"/>
      <c r="AO22" s="191"/>
      <c r="AP22" s="210"/>
      <c r="AQ22" s="210"/>
      <c r="AR22" s="150"/>
      <c r="AS22" s="190"/>
      <c r="AT22" s="209"/>
      <c r="AU22" s="149"/>
      <c r="AV22" s="192"/>
      <c r="AW22" s="190"/>
      <c r="AX22" s="209"/>
      <c r="AY22" s="149"/>
      <c r="AZ22" s="192"/>
      <c r="BA22" s="190"/>
      <c r="BB22" s="209"/>
      <c r="BC22" s="149"/>
      <c r="BD22" s="192"/>
      <c r="BE22" s="190"/>
      <c r="BF22" s="209"/>
      <c r="BG22" s="149"/>
      <c r="BJ22" s="136">
        <f t="shared" si="10"/>
        <v>0</v>
      </c>
      <c r="BK22" s="198" t="b">
        <v>0</v>
      </c>
      <c r="BL22" s="196" t="b">
        <v>0</v>
      </c>
      <c r="BM22" s="146" t="e">
        <f t="shared" si="0"/>
        <v>#VALUE!</v>
      </c>
      <c r="BN22" s="146" t="b">
        <f t="shared" si="1"/>
        <v>0</v>
      </c>
      <c r="BO22" s="146" t="e">
        <f t="shared" si="2"/>
        <v>#VALUE!</v>
      </c>
      <c r="BP22" s="146" t="e">
        <f t="shared" si="3"/>
        <v>#VALUE!</v>
      </c>
      <c r="BQ22" s="146" t="e">
        <f t="shared" si="4"/>
        <v>#VALUE!</v>
      </c>
      <c r="BR22" s="146" t="b">
        <f t="shared" si="5"/>
        <v>0</v>
      </c>
      <c r="BS22" s="146">
        <f t="shared" si="6"/>
        <v>6</v>
      </c>
      <c r="BT22" s="146" t="str">
        <f t="shared" si="7"/>
        <v>No</v>
      </c>
      <c r="BU22" s="146">
        <f t="shared" si="8"/>
        <v>6</v>
      </c>
      <c r="BV22" s="146" t="str">
        <f t="shared" si="9"/>
        <v>No</v>
      </c>
    </row>
    <row r="23" spans="1:74" ht="20.100000000000001" customHeight="1" x14ac:dyDescent="0.25">
      <c r="A23" s="149"/>
      <c r="B23" s="148"/>
      <c r="C23" s="149"/>
      <c r="D23" s="150"/>
      <c r="E23" s="190"/>
      <c r="F23" s="191"/>
      <c r="G23" s="192"/>
      <c r="H23" s="193"/>
      <c r="I23" s="149"/>
      <c r="J23" s="150"/>
      <c r="K23" s="193"/>
      <c r="L23" s="149"/>
      <c r="M23" s="191"/>
      <c r="N23" s="191"/>
      <c r="O23" s="246"/>
      <c r="P23" s="180"/>
      <c r="Q23" s="246"/>
      <c r="R23" s="180"/>
      <c r="S23" s="150"/>
      <c r="T23" s="193"/>
      <c r="U23" s="150"/>
      <c r="V23" s="193"/>
      <c r="W23" s="194"/>
      <c r="X23" s="153"/>
      <c r="Y23" s="153"/>
      <c r="Z23" s="195"/>
      <c r="AA23" s="199"/>
      <c r="AB23" s="154"/>
      <c r="AC23" s="191"/>
      <c r="AD23" s="150"/>
      <c r="AE23" s="193"/>
      <c r="AF23" s="149"/>
      <c r="AG23" s="150"/>
      <c r="AH23" s="193"/>
      <c r="AI23" s="150"/>
      <c r="AJ23" s="193"/>
      <c r="AK23" s="209"/>
      <c r="AL23" s="210"/>
      <c r="AM23" s="191"/>
      <c r="AN23" s="149"/>
      <c r="AO23" s="191"/>
      <c r="AP23" s="210"/>
      <c r="AQ23" s="210"/>
      <c r="AR23" s="150"/>
      <c r="AS23" s="190"/>
      <c r="AT23" s="209"/>
      <c r="AU23" s="149"/>
      <c r="AV23" s="192"/>
      <c r="AW23" s="190"/>
      <c r="AX23" s="209"/>
      <c r="AY23" s="149"/>
      <c r="AZ23" s="192"/>
      <c r="BA23" s="190"/>
      <c r="BB23" s="209"/>
      <c r="BC23" s="149"/>
      <c r="BD23" s="192"/>
      <c r="BE23" s="190"/>
      <c r="BF23" s="209"/>
      <c r="BG23" s="149"/>
      <c r="BJ23" s="136">
        <f t="shared" si="10"/>
        <v>0</v>
      </c>
      <c r="BK23" s="198" t="b">
        <v>0</v>
      </c>
      <c r="BL23" s="196" t="b">
        <v>0</v>
      </c>
      <c r="BM23" s="146" t="e">
        <f t="shared" si="0"/>
        <v>#VALUE!</v>
      </c>
      <c r="BN23" s="146" t="b">
        <f t="shared" si="1"/>
        <v>0</v>
      </c>
      <c r="BO23" s="146" t="e">
        <f t="shared" si="2"/>
        <v>#VALUE!</v>
      </c>
      <c r="BP23" s="146" t="e">
        <f t="shared" si="3"/>
        <v>#VALUE!</v>
      </c>
      <c r="BQ23" s="146" t="e">
        <f t="shared" si="4"/>
        <v>#VALUE!</v>
      </c>
      <c r="BR23" s="146" t="b">
        <f t="shared" si="5"/>
        <v>0</v>
      </c>
      <c r="BS23" s="146">
        <f t="shared" si="6"/>
        <v>6</v>
      </c>
      <c r="BT23" s="146" t="str">
        <f t="shared" si="7"/>
        <v>No</v>
      </c>
      <c r="BU23" s="146">
        <f t="shared" si="8"/>
        <v>6</v>
      </c>
      <c r="BV23" s="146" t="str">
        <f t="shared" si="9"/>
        <v>No</v>
      </c>
    </row>
    <row r="24" spans="1:74" ht="20.100000000000001" customHeight="1" x14ac:dyDescent="0.25">
      <c r="A24" s="149"/>
      <c r="B24" s="148"/>
      <c r="C24" s="149"/>
      <c r="D24" s="150"/>
      <c r="E24" s="190"/>
      <c r="F24" s="191"/>
      <c r="G24" s="192"/>
      <c r="H24" s="193"/>
      <c r="I24" s="149"/>
      <c r="J24" s="150"/>
      <c r="K24" s="193"/>
      <c r="L24" s="149"/>
      <c r="M24" s="191"/>
      <c r="N24" s="191"/>
      <c r="O24" s="246"/>
      <c r="P24" s="180"/>
      <c r="Q24" s="246"/>
      <c r="R24" s="180"/>
      <c r="S24" s="150"/>
      <c r="T24" s="193"/>
      <c r="U24" s="150"/>
      <c r="V24" s="193"/>
      <c r="W24" s="194"/>
      <c r="X24" s="153"/>
      <c r="Y24" s="153"/>
      <c r="Z24" s="195"/>
      <c r="AA24" s="199"/>
      <c r="AB24" s="154"/>
      <c r="AC24" s="191"/>
      <c r="AD24" s="150"/>
      <c r="AE24" s="193"/>
      <c r="AF24" s="149"/>
      <c r="AG24" s="150"/>
      <c r="AH24" s="193"/>
      <c r="AI24" s="150"/>
      <c r="AJ24" s="193"/>
      <c r="AK24" s="209"/>
      <c r="AL24" s="210"/>
      <c r="AM24" s="191"/>
      <c r="AN24" s="149"/>
      <c r="AO24" s="191"/>
      <c r="AP24" s="210"/>
      <c r="AQ24" s="210"/>
      <c r="AR24" s="150"/>
      <c r="AS24" s="190"/>
      <c r="AT24" s="209"/>
      <c r="AU24" s="149"/>
      <c r="AV24" s="192"/>
      <c r="AW24" s="190"/>
      <c r="AX24" s="209"/>
      <c r="AY24" s="149"/>
      <c r="AZ24" s="192"/>
      <c r="BA24" s="190"/>
      <c r="BB24" s="209"/>
      <c r="BC24" s="149"/>
      <c r="BD24" s="192"/>
      <c r="BE24" s="190"/>
      <c r="BF24" s="209"/>
      <c r="BG24" s="149"/>
      <c r="BJ24" s="136">
        <f t="shared" si="10"/>
        <v>0</v>
      </c>
      <c r="BK24" s="198" t="b">
        <v>0</v>
      </c>
      <c r="BL24" s="196" t="b">
        <v>0</v>
      </c>
      <c r="BM24" s="146" t="e">
        <f t="shared" si="0"/>
        <v>#VALUE!</v>
      </c>
      <c r="BN24" s="146" t="b">
        <f t="shared" si="1"/>
        <v>0</v>
      </c>
      <c r="BO24" s="146" t="e">
        <f t="shared" si="2"/>
        <v>#VALUE!</v>
      </c>
      <c r="BP24" s="146" t="e">
        <f t="shared" si="3"/>
        <v>#VALUE!</v>
      </c>
      <c r="BQ24" s="146" t="e">
        <f t="shared" si="4"/>
        <v>#VALUE!</v>
      </c>
      <c r="BR24" s="146" t="b">
        <f t="shared" si="5"/>
        <v>0</v>
      </c>
      <c r="BS24" s="146">
        <f t="shared" si="6"/>
        <v>6</v>
      </c>
      <c r="BT24" s="146" t="str">
        <f t="shared" si="7"/>
        <v>No</v>
      </c>
      <c r="BU24" s="146">
        <f t="shared" si="8"/>
        <v>6</v>
      </c>
      <c r="BV24" s="146" t="str">
        <f t="shared" si="9"/>
        <v>No</v>
      </c>
    </row>
    <row r="25" spans="1:74" ht="20.100000000000001" customHeight="1" x14ac:dyDescent="0.25">
      <c r="A25" s="149"/>
      <c r="B25" s="148"/>
      <c r="C25" s="149"/>
      <c r="D25" s="150"/>
      <c r="E25" s="190"/>
      <c r="F25" s="191"/>
      <c r="G25" s="192"/>
      <c r="H25" s="193"/>
      <c r="I25" s="149"/>
      <c r="J25" s="150"/>
      <c r="K25" s="193"/>
      <c r="L25" s="149"/>
      <c r="M25" s="191"/>
      <c r="N25" s="191"/>
      <c r="O25" s="246"/>
      <c r="P25" s="180"/>
      <c r="Q25" s="246"/>
      <c r="R25" s="180"/>
      <c r="S25" s="150"/>
      <c r="T25" s="193"/>
      <c r="U25" s="150"/>
      <c r="V25" s="193"/>
      <c r="W25" s="194"/>
      <c r="X25" s="153"/>
      <c r="Y25" s="153"/>
      <c r="Z25" s="195"/>
      <c r="AA25" s="199"/>
      <c r="AB25" s="154"/>
      <c r="AC25" s="191"/>
      <c r="AD25" s="150"/>
      <c r="AE25" s="193"/>
      <c r="AF25" s="149"/>
      <c r="AG25" s="150"/>
      <c r="AH25" s="193"/>
      <c r="AI25" s="150"/>
      <c r="AJ25" s="193"/>
      <c r="AK25" s="209"/>
      <c r="AL25" s="210"/>
      <c r="AM25" s="191"/>
      <c r="AN25" s="149"/>
      <c r="AO25" s="191"/>
      <c r="AP25" s="210"/>
      <c r="AQ25" s="210"/>
      <c r="AR25" s="150"/>
      <c r="AS25" s="190"/>
      <c r="AT25" s="209"/>
      <c r="AU25" s="149"/>
      <c r="AV25" s="192"/>
      <c r="AW25" s="190"/>
      <c r="AX25" s="209"/>
      <c r="AY25" s="149"/>
      <c r="AZ25" s="192"/>
      <c r="BA25" s="190"/>
      <c r="BB25" s="209"/>
      <c r="BC25" s="149"/>
      <c r="BD25" s="192"/>
      <c r="BE25" s="190"/>
      <c r="BF25" s="209"/>
      <c r="BG25" s="149"/>
      <c r="BJ25" s="136">
        <f t="shared" si="10"/>
        <v>0</v>
      </c>
      <c r="BK25" s="198" t="b">
        <v>0</v>
      </c>
      <c r="BL25" s="196" t="b">
        <v>0</v>
      </c>
      <c r="BM25" s="146" t="e">
        <f t="shared" si="0"/>
        <v>#VALUE!</v>
      </c>
      <c r="BN25" s="146" t="b">
        <f t="shared" si="1"/>
        <v>0</v>
      </c>
      <c r="BO25" s="146" t="e">
        <f t="shared" si="2"/>
        <v>#VALUE!</v>
      </c>
      <c r="BP25" s="146" t="e">
        <f t="shared" si="3"/>
        <v>#VALUE!</v>
      </c>
      <c r="BQ25" s="146" t="e">
        <f t="shared" si="4"/>
        <v>#VALUE!</v>
      </c>
      <c r="BR25" s="146" t="b">
        <f t="shared" si="5"/>
        <v>0</v>
      </c>
      <c r="BS25" s="146">
        <f t="shared" si="6"/>
        <v>6</v>
      </c>
      <c r="BT25" s="146" t="str">
        <f t="shared" si="7"/>
        <v>No</v>
      </c>
      <c r="BU25" s="146">
        <f t="shared" si="8"/>
        <v>6</v>
      </c>
      <c r="BV25" s="146" t="str">
        <f t="shared" si="9"/>
        <v>No</v>
      </c>
    </row>
    <row r="26" spans="1:74" ht="20.100000000000001" customHeight="1" x14ac:dyDescent="0.25">
      <c r="A26" s="149"/>
      <c r="B26" s="148"/>
      <c r="C26" s="149"/>
      <c r="D26" s="150"/>
      <c r="E26" s="190"/>
      <c r="F26" s="191"/>
      <c r="G26" s="192"/>
      <c r="H26" s="193"/>
      <c r="I26" s="149"/>
      <c r="J26" s="150"/>
      <c r="K26" s="193"/>
      <c r="L26" s="149"/>
      <c r="M26" s="191"/>
      <c r="N26" s="191"/>
      <c r="O26" s="246"/>
      <c r="P26" s="180"/>
      <c r="Q26" s="246"/>
      <c r="R26" s="180"/>
      <c r="S26" s="150"/>
      <c r="T26" s="193"/>
      <c r="U26" s="150"/>
      <c r="V26" s="193"/>
      <c r="W26" s="194"/>
      <c r="X26" s="153"/>
      <c r="Y26" s="153"/>
      <c r="Z26" s="195"/>
      <c r="AA26" s="199"/>
      <c r="AB26" s="154"/>
      <c r="AC26" s="191"/>
      <c r="AD26" s="150"/>
      <c r="AE26" s="193"/>
      <c r="AF26" s="149"/>
      <c r="AG26" s="150"/>
      <c r="AH26" s="193"/>
      <c r="AI26" s="150"/>
      <c r="AJ26" s="193"/>
      <c r="AK26" s="209"/>
      <c r="AL26" s="210"/>
      <c r="AM26" s="191"/>
      <c r="AN26" s="149"/>
      <c r="AO26" s="191"/>
      <c r="AP26" s="210"/>
      <c r="AQ26" s="210"/>
      <c r="AR26" s="150"/>
      <c r="AS26" s="190"/>
      <c r="AT26" s="209"/>
      <c r="AU26" s="149"/>
      <c r="AV26" s="192"/>
      <c r="AW26" s="190"/>
      <c r="AX26" s="209"/>
      <c r="AY26" s="149"/>
      <c r="AZ26" s="192"/>
      <c r="BA26" s="190"/>
      <c r="BB26" s="209"/>
      <c r="BC26" s="149"/>
      <c r="BD26" s="192"/>
      <c r="BE26" s="190"/>
      <c r="BF26" s="209"/>
      <c r="BG26" s="149"/>
      <c r="BJ26" s="136">
        <f t="shared" si="10"/>
        <v>0</v>
      </c>
      <c r="BK26" s="198" t="b">
        <v>0</v>
      </c>
      <c r="BL26" s="196" t="b">
        <v>0</v>
      </c>
      <c r="BM26" s="146" t="e">
        <f t="shared" si="0"/>
        <v>#VALUE!</v>
      </c>
      <c r="BN26" s="146" t="b">
        <f t="shared" si="1"/>
        <v>0</v>
      </c>
      <c r="BO26" s="146" t="e">
        <f t="shared" si="2"/>
        <v>#VALUE!</v>
      </c>
      <c r="BP26" s="146" t="e">
        <f t="shared" si="3"/>
        <v>#VALUE!</v>
      </c>
      <c r="BQ26" s="146" t="e">
        <f t="shared" si="4"/>
        <v>#VALUE!</v>
      </c>
      <c r="BR26" s="146" t="b">
        <f t="shared" si="5"/>
        <v>0</v>
      </c>
      <c r="BS26" s="146">
        <f t="shared" si="6"/>
        <v>6</v>
      </c>
      <c r="BT26" s="146" t="str">
        <f t="shared" si="7"/>
        <v>No</v>
      </c>
      <c r="BU26" s="146">
        <f t="shared" si="8"/>
        <v>6</v>
      </c>
      <c r="BV26" s="146" t="str">
        <f t="shared" si="9"/>
        <v>No</v>
      </c>
    </row>
    <row r="27" spans="1:74" ht="20.100000000000001" customHeight="1" x14ac:dyDescent="0.25">
      <c r="A27" s="149"/>
      <c r="B27" s="148"/>
      <c r="C27" s="149"/>
      <c r="D27" s="150"/>
      <c r="E27" s="190"/>
      <c r="F27" s="191"/>
      <c r="G27" s="192"/>
      <c r="H27" s="193"/>
      <c r="I27" s="149"/>
      <c r="J27" s="150"/>
      <c r="K27" s="193"/>
      <c r="L27" s="149"/>
      <c r="M27" s="191"/>
      <c r="N27" s="191"/>
      <c r="O27" s="246"/>
      <c r="P27" s="180"/>
      <c r="Q27" s="246"/>
      <c r="R27" s="180"/>
      <c r="S27" s="150"/>
      <c r="T27" s="193"/>
      <c r="U27" s="150"/>
      <c r="V27" s="193"/>
      <c r="W27" s="194"/>
      <c r="X27" s="153"/>
      <c r="Y27" s="153"/>
      <c r="Z27" s="195"/>
      <c r="AA27" s="199"/>
      <c r="AB27" s="154"/>
      <c r="AC27" s="191"/>
      <c r="AD27" s="150"/>
      <c r="AE27" s="193"/>
      <c r="AF27" s="149"/>
      <c r="AG27" s="150"/>
      <c r="AH27" s="193"/>
      <c r="AI27" s="150"/>
      <c r="AJ27" s="193"/>
      <c r="AK27" s="209"/>
      <c r="AL27" s="210"/>
      <c r="AM27" s="191"/>
      <c r="AN27" s="149"/>
      <c r="AO27" s="191"/>
      <c r="AP27" s="210"/>
      <c r="AQ27" s="210"/>
      <c r="AR27" s="150"/>
      <c r="AS27" s="190"/>
      <c r="AT27" s="209"/>
      <c r="AU27" s="149"/>
      <c r="AV27" s="192"/>
      <c r="AW27" s="190"/>
      <c r="AX27" s="209"/>
      <c r="AY27" s="149"/>
      <c r="AZ27" s="192"/>
      <c r="BA27" s="190"/>
      <c r="BB27" s="209"/>
      <c r="BC27" s="149"/>
      <c r="BD27" s="192"/>
      <c r="BE27" s="190"/>
      <c r="BF27" s="209"/>
      <c r="BG27" s="149"/>
      <c r="BJ27" s="136">
        <f t="shared" si="10"/>
        <v>0</v>
      </c>
      <c r="BK27" s="198" t="b">
        <v>0</v>
      </c>
      <c r="BL27" s="196" t="b">
        <v>0</v>
      </c>
      <c r="BM27" s="146" t="e">
        <f t="shared" si="0"/>
        <v>#VALUE!</v>
      </c>
      <c r="BN27" s="146" t="b">
        <f t="shared" si="1"/>
        <v>0</v>
      </c>
      <c r="BO27" s="146" t="e">
        <f t="shared" si="2"/>
        <v>#VALUE!</v>
      </c>
      <c r="BP27" s="146" t="e">
        <f t="shared" si="3"/>
        <v>#VALUE!</v>
      </c>
      <c r="BQ27" s="146" t="e">
        <f t="shared" si="4"/>
        <v>#VALUE!</v>
      </c>
      <c r="BR27" s="146" t="b">
        <f t="shared" si="5"/>
        <v>0</v>
      </c>
      <c r="BS27" s="146">
        <f t="shared" si="6"/>
        <v>6</v>
      </c>
      <c r="BT27" s="146" t="str">
        <f t="shared" si="7"/>
        <v>No</v>
      </c>
      <c r="BU27" s="146">
        <f t="shared" si="8"/>
        <v>6</v>
      </c>
      <c r="BV27" s="146" t="str">
        <f t="shared" si="9"/>
        <v>No</v>
      </c>
    </row>
    <row r="28" spans="1:74" ht="20.100000000000001" customHeight="1" x14ac:dyDescent="0.25">
      <c r="A28" s="149"/>
      <c r="B28" s="148"/>
      <c r="C28" s="149"/>
      <c r="D28" s="150"/>
      <c r="E28" s="190"/>
      <c r="F28" s="191"/>
      <c r="G28" s="192"/>
      <c r="H28" s="193"/>
      <c r="I28" s="149"/>
      <c r="J28" s="150"/>
      <c r="K28" s="193"/>
      <c r="L28" s="149"/>
      <c r="M28" s="191"/>
      <c r="N28" s="191"/>
      <c r="O28" s="246"/>
      <c r="P28" s="180"/>
      <c r="Q28" s="246"/>
      <c r="R28" s="180"/>
      <c r="S28" s="150"/>
      <c r="T28" s="193"/>
      <c r="U28" s="150"/>
      <c r="V28" s="193"/>
      <c r="W28" s="194"/>
      <c r="X28" s="153"/>
      <c r="Y28" s="153"/>
      <c r="Z28" s="195"/>
      <c r="AA28" s="199"/>
      <c r="AB28" s="154"/>
      <c r="AC28" s="191"/>
      <c r="AD28" s="150"/>
      <c r="AE28" s="193"/>
      <c r="AF28" s="149"/>
      <c r="AG28" s="150"/>
      <c r="AH28" s="193"/>
      <c r="AI28" s="150"/>
      <c r="AJ28" s="193"/>
      <c r="AK28" s="209"/>
      <c r="AL28" s="210"/>
      <c r="AM28" s="191"/>
      <c r="AN28" s="149"/>
      <c r="AO28" s="191"/>
      <c r="AP28" s="210"/>
      <c r="AQ28" s="210"/>
      <c r="AR28" s="150"/>
      <c r="AS28" s="190"/>
      <c r="AT28" s="209"/>
      <c r="AU28" s="149"/>
      <c r="AV28" s="192"/>
      <c r="AW28" s="190"/>
      <c r="AX28" s="209"/>
      <c r="AY28" s="149"/>
      <c r="AZ28" s="192"/>
      <c r="BA28" s="190"/>
      <c r="BB28" s="209"/>
      <c r="BC28" s="149"/>
      <c r="BD28" s="192"/>
      <c r="BE28" s="190"/>
      <c r="BF28" s="209"/>
      <c r="BG28" s="149"/>
      <c r="BJ28" s="136">
        <f t="shared" si="10"/>
        <v>0</v>
      </c>
      <c r="BK28" s="198" t="b">
        <v>0</v>
      </c>
      <c r="BL28" s="196" t="b">
        <v>0</v>
      </c>
      <c r="BM28" s="146" t="e">
        <f t="shared" ref="BM28:BM45" si="11">VALUE(IF(BN28="","",LEFT(C28,SEARCH(BN28,C28)-1)))</f>
        <v>#VALUE!</v>
      </c>
      <c r="BN28" s="146" t="b">
        <f t="shared" ref="BN28:BN45" si="12">IF(NOT(ISERROR(SEARCH("VG",C28))),"VG",IF(NOT(ISERROR(SEARCH("BG",C28))),"BG",IF(NOT(ISERROR(SEARCH("G",C28))),"G")))</f>
        <v>0</v>
      </c>
      <c r="BO28" s="146" t="e">
        <f t="shared" ref="BO28:BO45" si="13">VALUE(MID(C28,SEARCH(BN28,C28)+LEN(BN28),SEARCH("N",C28)-SEARCH(BN28,C28)-LEN(BN28)))</f>
        <v>#VALUE!</v>
      </c>
      <c r="BP28" s="146" t="e">
        <f t="shared" ref="BP28:BP45" si="14">VALUE(MID(C28,SEARCH("N",C28)+1,SEARCH("K",C28)-SEARCH("N",C28)-1))</f>
        <v>#VALUE!</v>
      </c>
      <c r="BQ28" s="146" t="e">
        <f t="shared" ref="BQ28:BQ45" si="15">IF(SEARCH("K",C28)=LEN(C28),0,VALUE(MID(C28,SEARCH("K",C28)+1,LEN(C28))))</f>
        <v>#VALUE!</v>
      </c>
      <c r="BR28" s="146" t="b">
        <f>IF(OR(ISERROR(BM28),ISERROR(BN28),ISERROR(BO28),ISERROR(BP28),ISERROR(BQ28)),FALSE,TRUE)</f>
        <v>0</v>
      </c>
      <c r="BS28" s="146">
        <f t="shared" si="6"/>
        <v>6</v>
      </c>
      <c r="BT28" s="146" t="str">
        <f t="shared" si="7"/>
        <v>No</v>
      </c>
      <c r="BU28" s="146">
        <f t="shared" si="8"/>
        <v>6</v>
      </c>
      <c r="BV28" s="146" t="str">
        <f t="shared" si="9"/>
        <v>No</v>
      </c>
    </row>
    <row r="29" spans="1:74" ht="20.100000000000001" customHeight="1" x14ac:dyDescent="0.25">
      <c r="A29" s="149"/>
      <c r="B29" s="148"/>
      <c r="C29" s="149"/>
      <c r="D29" s="150"/>
      <c r="E29" s="190"/>
      <c r="F29" s="191"/>
      <c r="G29" s="192"/>
      <c r="H29" s="193"/>
      <c r="I29" s="149"/>
      <c r="J29" s="150"/>
      <c r="K29" s="193"/>
      <c r="L29" s="149"/>
      <c r="M29" s="191"/>
      <c r="N29" s="191"/>
      <c r="O29" s="246"/>
      <c r="P29" s="180"/>
      <c r="Q29" s="246"/>
      <c r="R29" s="180"/>
      <c r="S29" s="150"/>
      <c r="T29" s="193"/>
      <c r="U29" s="150"/>
      <c r="V29" s="193"/>
      <c r="W29" s="194"/>
      <c r="X29" s="153"/>
      <c r="Y29" s="153"/>
      <c r="Z29" s="195"/>
      <c r="AA29" s="199"/>
      <c r="AB29" s="154"/>
      <c r="AC29" s="191"/>
      <c r="AD29" s="150"/>
      <c r="AE29" s="193"/>
      <c r="AF29" s="149"/>
      <c r="AG29" s="150"/>
      <c r="AH29" s="193"/>
      <c r="AI29" s="150"/>
      <c r="AJ29" s="193"/>
      <c r="AK29" s="209"/>
      <c r="AL29" s="210"/>
      <c r="AM29" s="191"/>
      <c r="AN29" s="149"/>
      <c r="AO29" s="191"/>
      <c r="AP29" s="210"/>
      <c r="AQ29" s="210"/>
      <c r="AR29" s="150"/>
      <c r="AS29" s="190"/>
      <c r="AT29" s="209"/>
      <c r="AU29" s="149"/>
      <c r="AV29" s="192"/>
      <c r="AW29" s="190"/>
      <c r="AX29" s="209"/>
      <c r="AY29" s="149"/>
      <c r="AZ29" s="192"/>
      <c r="BA29" s="190"/>
      <c r="BB29" s="209"/>
      <c r="BC29" s="149"/>
      <c r="BD29" s="192"/>
      <c r="BE29" s="190"/>
      <c r="BF29" s="209"/>
      <c r="BG29" s="149"/>
      <c r="BJ29" s="136">
        <f t="shared" si="10"/>
        <v>0</v>
      </c>
      <c r="BK29" s="198" t="b">
        <v>0</v>
      </c>
      <c r="BL29" s="196" t="b">
        <v>0</v>
      </c>
      <c r="BM29" s="146" t="e">
        <f t="shared" si="11"/>
        <v>#VALUE!</v>
      </c>
      <c r="BN29" s="146" t="b">
        <f t="shared" si="12"/>
        <v>0</v>
      </c>
      <c r="BO29" s="146" t="e">
        <f t="shared" si="13"/>
        <v>#VALUE!</v>
      </c>
      <c r="BP29" s="146" t="e">
        <f t="shared" si="14"/>
        <v>#VALUE!</v>
      </c>
      <c r="BQ29" s="146" t="e">
        <f t="shared" si="15"/>
        <v>#VALUE!</v>
      </c>
      <c r="BR29" s="146" t="b">
        <f t="shared" ref="BR29:BR45" si="16">IF(OR(ISERROR(BM29),ISERROR(BN29),ISERROR(BO29),ISERROR(BP29),ISERROR(BQ29)),FALSE,TRUE)</f>
        <v>0</v>
      </c>
      <c r="BS29" s="146">
        <f t="shared" si="6"/>
        <v>6</v>
      </c>
      <c r="BT29" s="146" t="str">
        <f t="shared" si="7"/>
        <v>No</v>
      </c>
      <c r="BU29" s="146">
        <f t="shared" si="8"/>
        <v>6</v>
      </c>
      <c r="BV29" s="146" t="str">
        <f t="shared" si="9"/>
        <v>No</v>
      </c>
    </row>
    <row r="30" spans="1:74" s="84" customFormat="1" ht="20.100000000000001" customHeight="1" x14ac:dyDescent="0.25">
      <c r="A30" s="149"/>
      <c r="B30" s="148"/>
      <c r="C30" s="149"/>
      <c r="D30" s="150"/>
      <c r="E30" s="190"/>
      <c r="F30" s="191"/>
      <c r="G30" s="192"/>
      <c r="H30" s="193"/>
      <c r="I30" s="149"/>
      <c r="J30" s="150"/>
      <c r="K30" s="193"/>
      <c r="L30" s="149"/>
      <c r="M30" s="191"/>
      <c r="N30" s="191"/>
      <c r="O30" s="246"/>
      <c r="P30" s="180"/>
      <c r="Q30" s="246"/>
      <c r="R30" s="180"/>
      <c r="S30" s="150"/>
      <c r="T30" s="193"/>
      <c r="U30" s="150"/>
      <c r="V30" s="193"/>
      <c r="W30" s="194"/>
      <c r="X30" s="153"/>
      <c r="Y30" s="153"/>
      <c r="Z30" s="195"/>
      <c r="AA30" s="199"/>
      <c r="AB30" s="154"/>
      <c r="AC30" s="191"/>
      <c r="AD30" s="150"/>
      <c r="AE30" s="193"/>
      <c r="AF30" s="149"/>
      <c r="AG30" s="150"/>
      <c r="AH30" s="193"/>
      <c r="AI30" s="150"/>
      <c r="AJ30" s="193"/>
      <c r="AK30" s="209"/>
      <c r="AL30" s="210"/>
      <c r="AM30" s="191"/>
      <c r="AN30" s="149"/>
      <c r="AO30" s="191"/>
      <c r="AP30" s="210"/>
      <c r="AQ30" s="210"/>
      <c r="AR30" s="150"/>
      <c r="AS30" s="190"/>
      <c r="AT30" s="209"/>
      <c r="AU30" s="149"/>
      <c r="AV30" s="192"/>
      <c r="AW30" s="190"/>
      <c r="AX30" s="209"/>
      <c r="AY30" s="149"/>
      <c r="AZ30" s="192"/>
      <c r="BA30" s="190"/>
      <c r="BB30" s="209"/>
      <c r="BC30" s="149"/>
      <c r="BD30" s="192"/>
      <c r="BE30" s="190"/>
      <c r="BF30" s="209"/>
      <c r="BG30" s="149"/>
      <c r="BJ30" s="136">
        <f t="shared" si="10"/>
        <v>0</v>
      </c>
      <c r="BK30" s="198" t="b">
        <v>0</v>
      </c>
      <c r="BL30" s="196" t="b">
        <v>0</v>
      </c>
      <c r="BM30" s="146" t="e">
        <f t="shared" si="11"/>
        <v>#VALUE!</v>
      </c>
      <c r="BN30" s="146" t="b">
        <f t="shared" si="12"/>
        <v>0</v>
      </c>
      <c r="BO30" s="146" t="e">
        <f t="shared" si="13"/>
        <v>#VALUE!</v>
      </c>
      <c r="BP30" s="146" t="e">
        <f t="shared" si="14"/>
        <v>#VALUE!</v>
      </c>
      <c r="BQ30" s="146" t="e">
        <f t="shared" si="15"/>
        <v>#VALUE!</v>
      </c>
      <c r="BR30" s="146" t="b">
        <f t="shared" si="16"/>
        <v>0</v>
      </c>
      <c r="BS30" s="146">
        <f t="shared" si="6"/>
        <v>6</v>
      </c>
      <c r="BT30" s="146" t="str">
        <f t="shared" si="7"/>
        <v>No</v>
      </c>
      <c r="BU30" s="146">
        <f t="shared" si="8"/>
        <v>6</v>
      </c>
      <c r="BV30" s="146" t="str">
        <f t="shared" si="9"/>
        <v>No</v>
      </c>
    </row>
    <row r="31" spans="1:74" s="84" customFormat="1" ht="20.100000000000001" customHeight="1" x14ac:dyDescent="0.25">
      <c r="A31" s="149"/>
      <c r="B31" s="148"/>
      <c r="C31" s="149"/>
      <c r="D31" s="150"/>
      <c r="E31" s="190"/>
      <c r="F31" s="191"/>
      <c r="G31" s="192"/>
      <c r="H31" s="193"/>
      <c r="I31" s="149"/>
      <c r="J31" s="150"/>
      <c r="K31" s="193"/>
      <c r="L31" s="149"/>
      <c r="M31" s="191"/>
      <c r="N31" s="191"/>
      <c r="O31" s="246"/>
      <c r="P31" s="180"/>
      <c r="Q31" s="246"/>
      <c r="R31" s="180"/>
      <c r="S31" s="150"/>
      <c r="T31" s="193"/>
      <c r="U31" s="150"/>
      <c r="V31" s="193"/>
      <c r="W31" s="194"/>
      <c r="X31" s="153"/>
      <c r="Y31" s="153"/>
      <c r="Z31" s="195"/>
      <c r="AA31" s="199"/>
      <c r="AB31" s="154"/>
      <c r="AC31" s="191"/>
      <c r="AD31" s="150"/>
      <c r="AE31" s="193"/>
      <c r="AF31" s="149"/>
      <c r="AG31" s="150"/>
      <c r="AH31" s="193"/>
      <c r="AI31" s="150"/>
      <c r="AJ31" s="193"/>
      <c r="AK31" s="209"/>
      <c r="AL31" s="210"/>
      <c r="AM31" s="191"/>
      <c r="AN31" s="149"/>
      <c r="AO31" s="191"/>
      <c r="AP31" s="210"/>
      <c r="AQ31" s="210"/>
      <c r="AR31" s="150"/>
      <c r="AS31" s="190"/>
      <c r="AT31" s="209"/>
      <c r="AU31" s="149"/>
      <c r="AV31" s="192"/>
      <c r="AW31" s="190"/>
      <c r="AX31" s="209"/>
      <c r="AY31" s="149"/>
      <c r="AZ31" s="192"/>
      <c r="BA31" s="190"/>
      <c r="BB31" s="209"/>
      <c r="BC31" s="149"/>
      <c r="BD31" s="192"/>
      <c r="BE31" s="190"/>
      <c r="BF31" s="209"/>
      <c r="BG31" s="149"/>
      <c r="BJ31" s="136">
        <f t="shared" si="10"/>
        <v>0</v>
      </c>
      <c r="BK31" s="198" t="b">
        <v>0</v>
      </c>
      <c r="BL31" s="196" t="b">
        <v>0</v>
      </c>
      <c r="BM31" s="146" t="e">
        <f t="shared" si="11"/>
        <v>#VALUE!</v>
      </c>
      <c r="BN31" s="146" t="b">
        <f t="shared" si="12"/>
        <v>0</v>
      </c>
      <c r="BO31" s="146" t="e">
        <f t="shared" si="13"/>
        <v>#VALUE!</v>
      </c>
      <c r="BP31" s="146" t="e">
        <f t="shared" si="14"/>
        <v>#VALUE!</v>
      </c>
      <c r="BQ31" s="146" t="e">
        <f t="shared" si="15"/>
        <v>#VALUE!</v>
      </c>
      <c r="BR31" s="146" t="b">
        <f t="shared" si="16"/>
        <v>0</v>
      </c>
      <c r="BS31" s="146">
        <f t="shared" si="6"/>
        <v>6</v>
      </c>
      <c r="BT31" s="146" t="str">
        <f t="shared" si="7"/>
        <v>No</v>
      </c>
      <c r="BU31" s="146">
        <f t="shared" si="8"/>
        <v>6</v>
      </c>
      <c r="BV31" s="146" t="str">
        <f t="shared" si="9"/>
        <v>No</v>
      </c>
    </row>
    <row r="32" spans="1:74" ht="20.100000000000001" customHeight="1" x14ac:dyDescent="0.25">
      <c r="A32" s="149"/>
      <c r="B32" s="148"/>
      <c r="C32" s="149"/>
      <c r="D32" s="150"/>
      <c r="E32" s="190"/>
      <c r="F32" s="191"/>
      <c r="G32" s="192"/>
      <c r="H32" s="193"/>
      <c r="I32" s="149"/>
      <c r="J32" s="150"/>
      <c r="K32" s="193"/>
      <c r="L32" s="149"/>
      <c r="M32" s="191"/>
      <c r="N32" s="191"/>
      <c r="O32" s="246"/>
      <c r="P32" s="180"/>
      <c r="Q32" s="246"/>
      <c r="R32" s="180"/>
      <c r="S32" s="150"/>
      <c r="T32" s="193"/>
      <c r="U32" s="150"/>
      <c r="V32" s="193"/>
      <c r="W32" s="194"/>
      <c r="X32" s="153"/>
      <c r="Y32" s="153"/>
      <c r="Z32" s="195"/>
      <c r="AA32" s="199"/>
      <c r="AB32" s="154"/>
      <c r="AC32" s="191"/>
      <c r="AD32" s="150"/>
      <c r="AE32" s="193"/>
      <c r="AF32" s="149"/>
      <c r="AG32" s="150"/>
      <c r="AH32" s="193"/>
      <c r="AI32" s="150"/>
      <c r="AJ32" s="193"/>
      <c r="AK32" s="209"/>
      <c r="AL32" s="210"/>
      <c r="AM32" s="191"/>
      <c r="AN32" s="149"/>
      <c r="AO32" s="191"/>
      <c r="AP32" s="210"/>
      <c r="AQ32" s="210"/>
      <c r="AR32" s="150"/>
      <c r="AS32" s="190"/>
      <c r="AT32" s="209"/>
      <c r="AU32" s="149"/>
      <c r="AV32" s="192"/>
      <c r="AW32" s="190"/>
      <c r="AX32" s="209"/>
      <c r="AY32" s="149"/>
      <c r="AZ32" s="192"/>
      <c r="BA32" s="190"/>
      <c r="BB32" s="209"/>
      <c r="BC32" s="149"/>
      <c r="BD32" s="192"/>
      <c r="BE32" s="190"/>
      <c r="BF32" s="209"/>
      <c r="BG32" s="149"/>
      <c r="BJ32" s="136">
        <f t="shared" si="10"/>
        <v>0</v>
      </c>
      <c r="BK32" s="198" t="b">
        <v>0</v>
      </c>
      <c r="BL32" s="196" t="b">
        <v>0</v>
      </c>
      <c r="BM32" s="146" t="e">
        <f t="shared" si="11"/>
        <v>#VALUE!</v>
      </c>
      <c r="BN32" s="146" t="b">
        <f t="shared" si="12"/>
        <v>0</v>
      </c>
      <c r="BO32" s="146" t="e">
        <f t="shared" si="13"/>
        <v>#VALUE!</v>
      </c>
      <c r="BP32" s="146" t="e">
        <f t="shared" si="14"/>
        <v>#VALUE!</v>
      </c>
      <c r="BQ32" s="146" t="e">
        <f t="shared" si="15"/>
        <v>#VALUE!</v>
      </c>
      <c r="BR32" s="146" t="b">
        <f t="shared" si="16"/>
        <v>0</v>
      </c>
      <c r="BS32" s="146">
        <f t="shared" si="6"/>
        <v>6</v>
      </c>
      <c r="BT32" s="146" t="str">
        <f t="shared" si="7"/>
        <v>No</v>
      </c>
      <c r="BU32" s="146">
        <f t="shared" si="8"/>
        <v>6</v>
      </c>
      <c r="BV32" s="146" t="str">
        <f t="shared" si="9"/>
        <v>No</v>
      </c>
    </row>
    <row r="33" spans="1:74" ht="20.100000000000001" customHeight="1" x14ac:dyDescent="0.25">
      <c r="A33" s="149"/>
      <c r="B33" s="148"/>
      <c r="C33" s="149"/>
      <c r="D33" s="150"/>
      <c r="E33" s="190"/>
      <c r="F33" s="191"/>
      <c r="G33" s="192"/>
      <c r="H33" s="193"/>
      <c r="I33" s="149"/>
      <c r="J33" s="150"/>
      <c r="K33" s="193"/>
      <c r="L33" s="149"/>
      <c r="M33" s="191"/>
      <c r="N33" s="191"/>
      <c r="O33" s="246"/>
      <c r="P33" s="180"/>
      <c r="Q33" s="246"/>
      <c r="R33" s="180"/>
      <c r="S33" s="150"/>
      <c r="T33" s="193"/>
      <c r="U33" s="150"/>
      <c r="V33" s="193"/>
      <c r="W33" s="194"/>
      <c r="X33" s="153"/>
      <c r="Y33" s="153"/>
      <c r="Z33" s="195"/>
      <c r="AA33" s="199"/>
      <c r="AB33" s="154"/>
      <c r="AC33" s="191"/>
      <c r="AD33" s="150"/>
      <c r="AE33" s="193"/>
      <c r="AF33" s="149"/>
      <c r="AG33" s="150"/>
      <c r="AH33" s="193"/>
      <c r="AI33" s="150"/>
      <c r="AJ33" s="193"/>
      <c r="AK33" s="209"/>
      <c r="AL33" s="210"/>
      <c r="AM33" s="191"/>
      <c r="AN33" s="149"/>
      <c r="AO33" s="191"/>
      <c r="AP33" s="210"/>
      <c r="AQ33" s="210"/>
      <c r="AR33" s="150"/>
      <c r="AS33" s="190"/>
      <c r="AT33" s="209"/>
      <c r="AU33" s="149"/>
      <c r="AV33" s="192"/>
      <c r="AW33" s="190"/>
      <c r="AX33" s="209"/>
      <c r="AY33" s="149"/>
      <c r="AZ33" s="192"/>
      <c r="BA33" s="190"/>
      <c r="BB33" s="209"/>
      <c r="BC33" s="149"/>
      <c r="BD33" s="192"/>
      <c r="BE33" s="190"/>
      <c r="BF33" s="209"/>
      <c r="BG33" s="149"/>
      <c r="BJ33" s="136">
        <f t="shared" si="10"/>
        <v>0</v>
      </c>
      <c r="BK33" s="198" t="b">
        <v>0</v>
      </c>
      <c r="BL33" s="196" t="b">
        <v>0</v>
      </c>
      <c r="BM33" s="146" t="e">
        <f t="shared" si="11"/>
        <v>#VALUE!</v>
      </c>
      <c r="BN33" s="146" t="b">
        <f t="shared" si="12"/>
        <v>0</v>
      </c>
      <c r="BO33" s="146" t="e">
        <f t="shared" si="13"/>
        <v>#VALUE!</v>
      </c>
      <c r="BP33" s="146" t="e">
        <f t="shared" si="14"/>
        <v>#VALUE!</v>
      </c>
      <c r="BQ33" s="146" t="e">
        <f t="shared" si="15"/>
        <v>#VALUE!</v>
      </c>
      <c r="BR33" s="146" t="b">
        <f t="shared" si="16"/>
        <v>0</v>
      </c>
      <c r="BS33" s="146">
        <f t="shared" si="6"/>
        <v>6</v>
      </c>
      <c r="BT33" s="146" t="str">
        <f t="shared" si="7"/>
        <v>No</v>
      </c>
      <c r="BU33" s="146">
        <f t="shared" si="8"/>
        <v>6</v>
      </c>
      <c r="BV33" s="146" t="str">
        <f t="shared" si="9"/>
        <v>No</v>
      </c>
    </row>
    <row r="34" spans="1:74" ht="20.100000000000001" customHeight="1" x14ac:dyDescent="0.25">
      <c r="A34" s="149"/>
      <c r="B34" s="148"/>
      <c r="C34" s="149"/>
      <c r="D34" s="150"/>
      <c r="E34" s="190"/>
      <c r="F34" s="191"/>
      <c r="G34" s="192"/>
      <c r="H34" s="193"/>
      <c r="I34" s="149"/>
      <c r="J34" s="150"/>
      <c r="K34" s="193"/>
      <c r="L34" s="149"/>
      <c r="M34" s="191"/>
      <c r="N34" s="191"/>
      <c r="O34" s="246"/>
      <c r="P34" s="180"/>
      <c r="Q34" s="246"/>
      <c r="R34" s="180"/>
      <c r="S34" s="150"/>
      <c r="T34" s="193"/>
      <c r="U34" s="150"/>
      <c r="V34" s="193"/>
      <c r="W34" s="194"/>
      <c r="X34" s="153"/>
      <c r="Y34" s="153"/>
      <c r="Z34" s="195"/>
      <c r="AA34" s="199"/>
      <c r="AB34" s="154"/>
      <c r="AC34" s="191"/>
      <c r="AD34" s="150"/>
      <c r="AE34" s="193"/>
      <c r="AF34" s="149"/>
      <c r="AG34" s="150"/>
      <c r="AH34" s="193"/>
      <c r="AI34" s="150"/>
      <c r="AJ34" s="193"/>
      <c r="AK34" s="209"/>
      <c r="AL34" s="210"/>
      <c r="AM34" s="191"/>
      <c r="AN34" s="149"/>
      <c r="AO34" s="191"/>
      <c r="AP34" s="210"/>
      <c r="AQ34" s="210"/>
      <c r="AR34" s="150"/>
      <c r="AS34" s="190"/>
      <c r="AT34" s="209"/>
      <c r="AU34" s="149"/>
      <c r="AV34" s="192"/>
      <c r="AW34" s="190"/>
      <c r="AX34" s="209"/>
      <c r="AY34" s="149"/>
      <c r="AZ34" s="192"/>
      <c r="BA34" s="190"/>
      <c r="BB34" s="209"/>
      <c r="BC34" s="149"/>
      <c r="BD34" s="192"/>
      <c r="BE34" s="190"/>
      <c r="BF34" s="209"/>
      <c r="BG34" s="149"/>
      <c r="BJ34" s="136">
        <f t="shared" si="10"/>
        <v>0</v>
      </c>
      <c r="BK34" s="198" t="b">
        <v>0</v>
      </c>
      <c r="BL34" s="196" t="b">
        <v>0</v>
      </c>
      <c r="BM34" s="146" t="e">
        <f t="shared" si="11"/>
        <v>#VALUE!</v>
      </c>
      <c r="BN34" s="146" t="b">
        <f t="shared" si="12"/>
        <v>0</v>
      </c>
      <c r="BO34" s="146" t="e">
        <f t="shared" si="13"/>
        <v>#VALUE!</v>
      </c>
      <c r="BP34" s="146" t="e">
        <f t="shared" si="14"/>
        <v>#VALUE!</v>
      </c>
      <c r="BQ34" s="146" t="e">
        <f t="shared" si="15"/>
        <v>#VALUE!</v>
      </c>
      <c r="BR34" s="146" t="b">
        <f t="shared" si="16"/>
        <v>0</v>
      </c>
      <c r="BS34" s="146">
        <f t="shared" si="6"/>
        <v>6</v>
      </c>
      <c r="BT34" s="146" t="str">
        <f t="shared" si="7"/>
        <v>No</v>
      </c>
      <c r="BU34" s="146">
        <f t="shared" si="8"/>
        <v>6</v>
      </c>
      <c r="BV34" s="146" t="str">
        <f t="shared" si="9"/>
        <v>No</v>
      </c>
    </row>
    <row r="35" spans="1:74" ht="20.100000000000001" customHeight="1" x14ac:dyDescent="0.25">
      <c r="A35" s="149"/>
      <c r="B35" s="148"/>
      <c r="C35" s="149"/>
      <c r="D35" s="150"/>
      <c r="E35" s="190"/>
      <c r="F35" s="191"/>
      <c r="G35" s="192"/>
      <c r="H35" s="193"/>
      <c r="I35" s="149"/>
      <c r="J35" s="150"/>
      <c r="K35" s="193"/>
      <c r="L35" s="149"/>
      <c r="M35" s="191"/>
      <c r="N35" s="191"/>
      <c r="O35" s="246"/>
      <c r="P35" s="180"/>
      <c r="Q35" s="246"/>
      <c r="R35" s="180"/>
      <c r="S35" s="150"/>
      <c r="T35" s="193"/>
      <c r="U35" s="150"/>
      <c r="V35" s="193"/>
      <c r="W35" s="194"/>
      <c r="X35" s="153"/>
      <c r="Y35" s="153"/>
      <c r="Z35" s="195"/>
      <c r="AA35" s="199"/>
      <c r="AB35" s="154"/>
      <c r="AC35" s="191"/>
      <c r="AD35" s="150"/>
      <c r="AE35" s="193"/>
      <c r="AF35" s="149"/>
      <c r="AG35" s="150"/>
      <c r="AH35" s="193"/>
      <c r="AI35" s="150"/>
      <c r="AJ35" s="193"/>
      <c r="AK35" s="209"/>
      <c r="AL35" s="210"/>
      <c r="AM35" s="191"/>
      <c r="AN35" s="149"/>
      <c r="AO35" s="191"/>
      <c r="AP35" s="210"/>
      <c r="AQ35" s="210"/>
      <c r="AR35" s="150"/>
      <c r="AS35" s="190"/>
      <c r="AT35" s="209"/>
      <c r="AU35" s="149"/>
      <c r="AV35" s="192"/>
      <c r="AW35" s="190"/>
      <c r="AX35" s="209"/>
      <c r="AY35" s="149"/>
      <c r="AZ35" s="192"/>
      <c r="BA35" s="190"/>
      <c r="BB35" s="209"/>
      <c r="BC35" s="149"/>
      <c r="BD35" s="192"/>
      <c r="BE35" s="190"/>
      <c r="BF35" s="209"/>
      <c r="BG35" s="149"/>
      <c r="BJ35" s="136">
        <f t="shared" si="10"/>
        <v>0</v>
      </c>
      <c r="BK35" s="198" t="b">
        <v>0</v>
      </c>
      <c r="BL35" s="196" t="b">
        <v>0</v>
      </c>
      <c r="BM35" s="146" t="e">
        <f t="shared" si="11"/>
        <v>#VALUE!</v>
      </c>
      <c r="BN35" s="146" t="b">
        <f t="shared" si="12"/>
        <v>0</v>
      </c>
      <c r="BO35" s="146" t="e">
        <f t="shared" si="13"/>
        <v>#VALUE!</v>
      </c>
      <c r="BP35" s="146" t="e">
        <f t="shared" si="14"/>
        <v>#VALUE!</v>
      </c>
      <c r="BQ35" s="146" t="e">
        <f t="shared" si="15"/>
        <v>#VALUE!</v>
      </c>
      <c r="BR35" s="146" t="b">
        <f t="shared" si="16"/>
        <v>0</v>
      </c>
      <c r="BS35" s="146">
        <f t="shared" si="6"/>
        <v>6</v>
      </c>
      <c r="BT35" s="146" t="str">
        <f t="shared" si="7"/>
        <v>No</v>
      </c>
      <c r="BU35" s="146">
        <f t="shared" si="8"/>
        <v>6</v>
      </c>
      <c r="BV35" s="146" t="str">
        <f t="shared" si="9"/>
        <v>No</v>
      </c>
    </row>
    <row r="36" spans="1:74" ht="20.100000000000001" customHeight="1" x14ac:dyDescent="0.25">
      <c r="A36" s="149"/>
      <c r="B36" s="148"/>
      <c r="C36" s="149"/>
      <c r="D36" s="150"/>
      <c r="E36" s="190"/>
      <c r="F36" s="191"/>
      <c r="G36" s="192"/>
      <c r="H36" s="193"/>
      <c r="I36" s="149"/>
      <c r="J36" s="150"/>
      <c r="K36" s="193"/>
      <c r="L36" s="149"/>
      <c r="M36" s="191"/>
      <c r="N36" s="191"/>
      <c r="O36" s="246"/>
      <c r="P36" s="180"/>
      <c r="Q36" s="246"/>
      <c r="R36" s="180"/>
      <c r="S36" s="150"/>
      <c r="T36" s="193"/>
      <c r="U36" s="150"/>
      <c r="V36" s="193"/>
      <c r="W36" s="194"/>
      <c r="X36" s="153"/>
      <c r="Y36" s="153"/>
      <c r="Z36" s="195"/>
      <c r="AA36" s="199"/>
      <c r="AB36" s="154"/>
      <c r="AC36" s="191"/>
      <c r="AD36" s="150"/>
      <c r="AE36" s="193"/>
      <c r="AF36" s="149"/>
      <c r="AG36" s="150"/>
      <c r="AH36" s="193"/>
      <c r="AI36" s="150"/>
      <c r="AJ36" s="193"/>
      <c r="AK36" s="209"/>
      <c r="AL36" s="210"/>
      <c r="AM36" s="191"/>
      <c r="AN36" s="149"/>
      <c r="AO36" s="191"/>
      <c r="AP36" s="210"/>
      <c r="AQ36" s="210"/>
      <c r="AR36" s="150"/>
      <c r="AS36" s="190"/>
      <c r="AT36" s="209"/>
      <c r="AU36" s="149"/>
      <c r="AV36" s="192"/>
      <c r="AW36" s="190"/>
      <c r="AX36" s="209"/>
      <c r="AY36" s="149"/>
      <c r="AZ36" s="192"/>
      <c r="BA36" s="190"/>
      <c r="BB36" s="209"/>
      <c r="BC36" s="149"/>
      <c r="BD36" s="192"/>
      <c r="BE36" s="190"/>
      <c r="BF36" s="209"/>
      <c r="BG36" s="149"/>
      <c r="BJ36" s="136">
        <f t="shared" si="10"/>
        <v>0</v>
      </c>
      <c r="BK36" s="198" t="b">
        <v>0</v>
      </c>
      <c r="BL36" s="196" t="b">
        <v>0</v>
      </c>
      <c r="BM36" s="146" t="e">
        <f t="shared" si="11"/>
        <v>#VALUE!</v>
      </c>
      <c r="BN36" s="146" t="b">
        <f t="shared" si="12"/>
        <v>0</v>
      </c>
      <c r="BO36" s="146" t="e">
        <f t="shared" si="13"/>
        <v>#VALUE!</v>
      </c>
      <c r="BP36" s="146" t="e">
        <f t="shared" si="14"/>
        <v>#VALUE!</v>
      </c>
      <c r="BQ36" s="146" t="e">
        <f t="shared" si="15"/>
        <v>#VALUE!</v>
      </c>
      <c r="BR36" s="146" t="b">
        <f t="shared" si="16"/>
        <v>0</v>
      </c>
      <c r="BS36" s="146">
        <f t="shared" si="6"/>
        <v>6</v>
      </c>
      <c r="BT36" s="146" t="str">
        <f t="shared" si="7"/>
        <v>No</v>
      </c>
      <c r="BU36" s="146">
        <f t="shared" si="8"/>
        <v>6</v>
      </c>
      <c r="BV36" s="146" t="str">
        <f t="shared" si="9"/>
        <v>No</v>
      </c>
    </row>
    <row r="37" spans="1:74" ht="20.100000000000001" customHeight="1" x14ac:dyDescent="0.25">
      <c r="A37" s="149"/>
      <c r="B37" s="148"/>
      <c r="C37" s="149"/>
      <c r="D37" s="150"/>
      <c r="E37" s="190"/>
      <c r="F37" s="191"/>
      <c r="G37" s="192"/>
      <c r="H37" s="193"/>
      <c r="I37" s="149"/>
      <c r="J37" s="150"/>
      <c r="K37" s="193"/>
      <c r="L37" s="149"/>
      <c r="M37" s="191"/>
      <c r="N37" s="191"/>
      <c r="O37" s="246"/>
      <c r="P37" s="180"/>
      <c r="Q37" s="246"/>
      <c r="R37" s="180"/>
      <c r="S37" s="150"/>
      <c r="T37" s="193"/>
      <c r="U37" s="150"/>
      <c r="V37" s="193"/>
      <c r="W37" s="194"/>
      <c r="X37" s="153"/>
      <c r="Y37" s="153"/>
      <c r="Z37" s="195"/>
      <c r="AA37" s="199"/>
      <c r="AB37" s="154"/>
      <c r="AC37" s="191"/>
      <c r="AD37" s="150"/>
      <c r="AE37" s="193"/>
      <c r="AF37" s="149"/>
      <c r="AG37" s="150"/>
      <c r="AH37" s="193"/>
      <c r="AI37" s="150"/>
      <c r="AJ37" s="193"/>
      <c r="AK37" s="209"/>
      <c r="AL37" s="210"/>
      <c r="AM37" s="191"/>
      <c r="AN37" s="149"/>
      <c r="AO37" s="191"/>
      <c r="AP37" s="210"/>
      <c r="AQ37" s="210"/>
      <c r="AR37" s="150"/>
      <c r="AS37" s="190"/>
      <c r="AT37" s="209"/>
      <c r="AU37" s="149"/>
      <c r="AV37" s="192"/>
      <c r="AW37" s="190"/>
      <c r="AX37" s="209"/>
      <c r="AY37" s="149"/>
      <c r="AZ37" s="192"/>
      <c r="BA37" s="190"/>
      <c r="BB37" s="209"/>
      <c r="BC37" s="149"/>
      <c r="BD37" s="192"/>
      <c r="BE37" s="190"/>
      <c r="BF37" s="209"/>
      <c r="BG37" s="149"/>
      <c r="BJ37" s="136">
        <f t="shared" si="10"/>
        <v>0</v>
      </c>
      <c r="BK37" s="198" t="b">
        <v>0</v>
      </c>
      <c r="BL37" s="196" t="b">
        <v>0</v>
      </c>
      <c r="BM37" s="146" t="e">
        <f t="shared" si="11"/>
        <v>#VALUE!</v>
      </c>
      <c r="BN37" s="146" t="b">
        <f t="shared" si="12"/>
        <v>0</v>
      </c>
      <c r="BO37" s="146" t="e">
        <f t="shared" si="13"/>
        <v>#VALUE!</v>
      </c>
      <c r="BP37" s="146" t="e">
        <f t="shared" si="14"/>
        <v>#VALUE!</v>
      </c>
      <c r="BQ37" s="146" t="e">
        <f t="shared" si="15"/>
        <v>#VALUE!</v>
      </c>
      <c r="BR37" s="146" t="b">
        <f t="shared" si="16"/>
        <v>0</v>
      </c>
      <c r="BS37" s="146">
        <f t="shared" si="6"/>
        <v>6</v>
      </c>
      <c r="BT37" s="146" t="str">
        <f t="shared" si="7"/>
        <v>No</v>
      </c>
      <c r="BU37" s="146">
        <f t="shared" si="8"/>
        <v>6</v>
      </c>
      <c r="BV37" s="146" t="str">
        <f t="shared" si="9"/>
        <v>No</v>
      </c>
    </row>
    <row r="38" spans="1:74" ht="20.100000000000001" customHeight="1" x14ac:dyDescent="0.25">
      <c r="A38" s="149"/>
      <c r="B38" s="148"/>
      <c r="C38" s="149"/>
      <c r="D38" s="150"/>
      <c r="E38" s="190"/>
      <c r="F38" s="191"/>
      <c r="G38" s="192"/>
      <c r="H38" s="193"/>
      <c r="I38" s="149"/>
      <c r="J38" s="150"/>
      <c r="K38" s="193"/>
      <c r="L38" s="149"/>
      <c r="M38" s="191"/>
      <c r="N38" s="191"/>
      <c r="O38" s="246"/>
      <c r="P38" s="180"/>
      <c r="Q38" s="246"/>
      <c r="R38" s="180"/>
      <c r="S38" s="150"/>
      <c r="T38" s="193"/>
      <c r="U38" s="150"/>
      <c r="V38" s="193"/>
      <c r="W38" s="194"/>
      <c r="X38" s="153"/>
      <c r="Y38" s="153"/>
      <c r="Z38" s="195"/>
      <c r="AA38" s="199"/>
      <c r="AB38" s="154"/>
      <c r="AC38" s="191"/>
      <c r="AD38" s="150"/>
      <c r="AE38" s="193"/>
      <c r="AF38" s="149"/>
      <c r="AG38" s="150"/>
      <c r="AH38" s="193"/>
      <c r="AI38" s="150"/>
      <c r="AJ38" s="193"/>
      <c r="AK38" s="209"/>
      <c r="AL38" s="210"/>
      <c r="AM38" s="191"/>
      <c r="AN38" s="149"/>
      <c r="AO38" s="191"/>
      <c r="AP38" s="210"/>
      <c r="AQ38" s="210"/>
      <c r="AR38" s="150"/>
      <c r="AS38" s="190"/>
      <c r="AT38" s="209"/>
      <c r="AU38" s="149"/>
      <c r="AV38" s="192"/>
      <c r="AW38" s="190"/>
      <c r="AX38" s="209"/>
      <c r="AY38" s="149"/>
      <c r="AZ38" s="192"/>
      <c r="BA38" s="190"/>
      <c r="BB38" s="209"/>
      <c r="BC38" s="149"/>
      <c r="BD38" s="192"/>
      <c r="BE38" s="190"/>
      <c r="BF38" s="209"/>
      <c r="BG38" s="149"/>
      <c r="BJ38" s="136">
        <f t="shared" si="10"/>
        <v>0</v>
      </c>
      <c r="BK38" s="198" t="b">
        <v>0</v>
      </c>
      <c r="BL38" s="196" t="b">
        <v>0</v>
      </c>
      <c r="BM38" s="146" t="e">
        <f t="shared" si="11"/>
        <v>#VALUE!</v>
      </c>
      <c r="BN38" s="146" t="b">
        <f t="shared" si="12"/>
        <v>0</v>
      </c>
      <c r="BO38" s="146" t="e">
        <f t="shared" si="13"/>
        <v>#VALUE!</v>
      </c>
      <c r="BP38" s="146" t="e">
        <f t="shared" si="14"/>
        <v>#VALUE!</v>
      </c>
      <c r="BQ38" s="146" t="e">
        <f t="shared" si="15"/>
        <v>#VALUE!</v>
      </c>
      <c r="BR38" s="146" t="b">
        <f t="shared" si="16"/>
        <v>0</v>
      </c>
      <c r="BS38" s="146">
        <f t="shared" si="6"/>
        <v>6</v>
      </c>
      <c r="BT38" s="146" t="str">
        <f t="shared" si="7"/>
        <v>No</v>
      </c>
      <c r="BU38" s="146">
        <f t="shared" si="8"/>
        <v>6</v>
      </c>
      <c r="BV38" s="146" t="str">
        <f t="shared" si="9"/>
        <v>No</v>
      </c>
    </row>
    <row r="39" spans="1:74" ht="20.100000000000001" customHeight="1" x14ac:dyDescent="0.25">
      <c r="A39" s="149"/>
      <c r="B39" s="148"/>
      <c r="C39" s="149"/>
      <c r="D39" s="150"/>
      <c r="E39" s="190"/>
      <c r="F39" s="191"/>
      <c r="G39" s="192"/>
      <c r="H39" s="193"/>
      <c r="I39" s="149"/>
      <c r="J39" s="150"/>
      <c r="K39" s="193"/>
      <c r="L39" s="149"/>
      <c r="M39" s="191"/>
      <c r="N39" s="191"/>
      <c r="O39" s="246"/>
      <c r="P39" s="180"/>
      <c r="Q39" s="246"/>
      <c r="R39" s="180"/>
      <c r="S39" s="150"/>
      <c r="T39" s="193"/>
      <c r="U39" s="150"/>
      <c r="V39" s="193"/>
      <c r="W39" s="194"/>
      <c r="X39" s="153"/>
      <c r="Y39" s="153"/>
      <c r="Z39" s="195"/>
      <c r="AA39" s="199"/>
      <c r="AB39" s="154"/>
      <c r="AC39" s="191"/>
      <c r="AD39" s="150"/>
      <c r="AE39" s="193"/>
      <c r="AF39" s="149"/>
      <c r="AG39" s="150"/>
      <c r="AH39" s="193"/>
      <c r="AI39" s="150"/>
      <c r="AJ39" s="193"/>
      <c r="AK39" s="209"/>
      <c r="AL39" s="210"/>
      <c r="AM39" s="191"/>
      <c r="AN39" s="149"/>
      <c r="AO39" s="191"/>
      <c r="AP39" s="210"/>
      <c r="AQ39" s="210"/>
      <c r="AR39" s="150"/>
      <c r="AS39" s="190"/>
      <c r="AT39" s="209"/>
      <c r="AU39" s="149"/>
      <c r="AV39" s="192"/>
      <c r="AW39" s="190"/>
      <c r="AX39" s="209"/>
      <c r="AY39" s="149"/>
      <c r="AZ39" s="192"/>
      <c r="BA39" s="190"/>
      <c r="BB39" s="209"/>
      <c r="BC39" s="149"/>
      <c r="BD39" s="192"/>
      <c r="BE39" s="190"/>
      <c r="BF39" s="209"/>
      <c r="BG39" s="149"/>
      <c r="BJ39" s="136">
        <f t="shared" si="10"/>
        <v>0</v>
      </c>
      <c r="BK39" s="198" t="b">
        <v>0</v>
      </c>
      <c r="BL39" s="196" t="b">
        <v>0</v>
      </c>
      <c r="BM39" s="146" t="e">
        <f t="shared" si="11"/>
        <v>#VALUE!</v>
      </c>
      <c r="BN39" s="146" t="b">
        <f t="shared" si="12"/>
        <v>0</v>
      </c>
      <c r="BO39" s="146" t="e">
        <f t="shared" si="13"/>
        <v>#VALUE!</v>
      </c>
      <c r="BP39" s="146" t="e">
        <f t="shared" si="14"/>
        <v>#VALUE!</v>
      </c>
      <c r="BQ39" s="146" t="e">
        <f t="shared" si="15"/>
        <v>#VALUE!</v>
      </c>
      <c r="BR39" s="146" t="b">
        <f t="shared" si="16"/>
        <v>0</v>
      </c>
      <c r="BS39" s="146">
        <f t="shared" si="6"/>
        <v>6</v>
      </c>
      <c r="BT39" s="146" t="str">
        <f t="shared" si="7"/>
        <v>No</v>
      </c>
      <c r="BU39" s="146">
        <f t="shared" si="8"/>
        <v>6</v>
      </c>
      <c r="BV39" s="146" t="str">
        <f t="shared" si="9"/>
        <v>No</v>
      </c>
    </row>
    <row r="40" spans="1:74" ht="20.100000000000001" customHeight="1" x14ac:dyDescent="0.25">
      <c r="A40" s="149"/>
      <c r="B40" s="148"/>
      <c r="C40" s="149"/>
      <c r="D40" s="150"/>
      <c r="E40" s="190"/>
      <c r="F40" s="191"/>
      <c r="G40" s="192"/>
      <c r="H40" s="193"/>
      <c r="I40" s="149"/>
      <c r="J40" s="150"/>
      <c r="K40" s="193"/>
      <c r="L40" s="149"/>
      <c r="M40" s="191"/>
      <c r="N40" s="191"/>
      <c r="O40" s="246"/>
      <c r="P40" s="180"/>
      <c r="Q40" s="246"/>
      <c r="R40" s="180"/>
      <c r="S40" s="150"/>
      <c r="T40" s="193"/>
      <c r="U40" s="150"/>
      <c r="V40" s="193"/>
      <c r="W40" s="194"/>
      <c r="X40" s="153"/>
      <c r="Y40" s="153"/>
      <c r="Z40" s="195"/>
      <c r="AA40" s="199"/>
      <c r="AB40" s="154"/>
      <c r="AC40" s="191"/>
      <c r="AD40" s="150"/>
      <c r="AE40" s="193"/>
      <c r="AF40" s="149"/>
      <c r="AG40" s="150"/>
      <c r="AH40" s="193"/>
      <c r="AI40" s="150"/>
      <c r="AJ40" s="193"/>
      <c r="AK40" s="209"/>
      <c r="AL40" s="210"/>
      <c r="AM40" s="191"/>
      <c r="AN40" s="149"/>
      <c r="AO40" s="191"/>
      <c r="AP40" s="210"/>
      <c r="AQ40" s="210"/>
      <c r="AR40" s="150"/>
      <c r="AS40" s="190"/>
      <c r="AT40" s="209"/>
      <c r="AU40" s="149"/>
      <c r="AV40" s="192"/>
      <c r="AW40" s="190"/>
      <c r="AX40" s="209"/>
      <c r="AY40" s="149"/>
      <c r="AZ40" s="192"/>
      <c r="BA40" s="190"/>
      <c r="BB40" s="209"/>
      <c r="BC40" s="149"/>
      <c r="BD40" s="192"/>
      <c r="BE40" s="190"/>
      <c r="BF40" s="209"/>
      <c r="BG40" s="149"/>
      <c r="BJ40" s="136">
        <f t="shared" si="10"/>
        <v>0</v>
      </c>
      <c r="BK40" s="198" t="b">
        <v>0</v>
      </c>
      <c r="BL40" s="196" t="b">
        <v>0</v>
      </c>
      <c r="BM40" s="146" t="e">
        <f t="shared" si="11"/>
        <v>#VALUE!</v>
      </c>
      <c r="BN40" s="146" t="b">
        <f t="shared" si="12"/>
        <v>0</v>
      </c>
      <c r="BO40" s="146" t="e">
        <f t="shared" si="13"/>
        <v>#VALUE!</v>
      </c>
      <c r="BP40" s="146" t="e">
        <f t="shared" si="14"/>
        <v>#VALUE!</v>
      </c>
      <c r="BQ40" s="146" t="e">
        <f t="shared" si="15"/>
        <v>#VALUE!</v>
      </c>
      <c r="BR40" s="146" t="b">
        <f t="shared" si="16"/>
        <v>0</v>
      </c>
      <c r="BS40" s="146">
        <f t="shared" si="6"/>
        <v>6</v>
      </c>
      <c r="BT40" s="146" t="str">
        <f t="shared" si="7"/>
        <v>No</v>
      </c>
      <c r="BU40" s="146">
        <f t="shared" si="8"/>
        <v>6</v>
      </c>
      <c r="BV40" s="146" t="str">
        <f t="shared" si="9"/>
        <v>No</v>
      </c>
    </row>
    <row r="41" spans="1:74" ht="20.100000000000001" customHeight="1" x14ac:dyDescent="0.25">
      <c r="A41" s="149"/>
      <c r="B41" s="148"/>
      <c r="C41" s="149"/>
      <c r="D41" s="150"/>
      <c r="E41" s="190"/>
      <c r="F41" s="191"/>
      <c r="G41" s="192"/>
      <c r="H41" s="193"/>
      <c r="I41" s="149"/>
      <c r="J41" s="150"/>
      <c r="K41" s="193"/>
      <c r="L41" s="149"/>
      <c r="M41" s="191"/>
      <c r="N41" s="191"/>
      <c r="O41" s="246"/>
      <c r="P41" s="180"/>
      <c r="Q41" s="246"/>
      <c r="R41" s="180"/>
      <c r="S41" s="150"/>
      <c r="T41" s="193"/>
      <c r="U41" s="150"/>
      <c r="V41" s="193"/>
      <c r="W41" s="194"/>
      <c r="X41" s="153"/>
      <c r="Y41" s="153"/>
      <c r="Z41" s="195"/>
      <c r="AA41" s="199"/>
      <c r="AB41" s="154"/>
      <c r="AC41" s="191"/>
      <c r="AD41" s="150"/>
      <c r="AE41" s="193"/>
      <c r="AF41" s="149"/>
      <c r="AG41" s="150"/>
      <c r="AH41" s="193"/>
      <c r="AI41" s="150"/>
      <c r="AJ41" s="193"/>
      <c r="AK41" s="209"/>
      <c r="AL41" s="210"/>
      <c r="AM41" s="191"/>
      <c r="AN41" s="149"/>
      <c r="AO41" s="191"/>
      <c r="AP41" s="210"/>
      <c r="AQ41" s="210"/>
      <c r="AR41" s="150"/>
      <c r="AS41" s="190"/>
      <c r="AT41" s="209"/>
      <c r="AU41" s="149"/>
      <c r="AV41" s="192"/>
      <c r="AW41" s="190"/>
      <c r="AX41" s="209"/>
      <c r="AY41" s="149"/>
      <c r="AZ41" s="192"/>
      <c r="BA41" s="190"/>
      <c r="BB41" s="209"/>
      <c r="BC41" s="149"/>
      <c r="BD41" s="192"/>
      <c r="BE41" s="190"/>
      <c r="BF41" s="209"/>
      <c r="BG41" s="149"/>
      <c r="BJ41" s="136">
        <f t="shared" si="10"/>
        <v>0</v>
      </c>
      <c r="BK41" s="198" t="b">
        <v>0</v>
      </c>
      <c r="BL41" s="196" t="b">
        <v>0</v>
      </c>
      <c r="BM41" s="146" t="e">
        <f t="shared" si="11"/>
        <v>#VALUE!</v>
      </c>
      <c r="BN41" s="146" t="b">
        <f t="shared" si="12"/>
        <v>0</v>
      </c>
      <c r="BO41" s="146" t="e">
        <f t="shared" si="13"/>
        <v>#VALUE!</v>
      </c>
      <c r="BP41" s="146" t="e">
        <f t="shared" si="14"/>
        <v>#VALUE!</v>
      </c>
      <c r="BQ41" s="146" t="e">
        <f t="shared" si="15"/>
        <v>#VALUE!</v>
      </c>
      <c r="BR41" s="146" t="b">
        <f t="shared" si="16"/>
        <v>0</v>
      </c>
      <c r="BS41" s="146">
        <f t="shared" si="6"/>
        <v>6</v>
      </c>
      <c r="BT41" s="146" t="str">
        <f t="shared" si="7"/>
        <v>No</v>
      </c>
      <c r="BU41" s="146">
        <f t="shared" si="8"/>
        <v>6</v>
      </c>
      <c r="BV41" s="146" t="str">
        <f t="shared" si="9"/>
        <v>No</v>
      </c>
    </row>
    <row r="42" spans="1:74" ht="20.100000000000001" customHeight="1" x14ac:dyDescent="0.25">
      <c r="A42" s="149"/>
      <c r="B42" s="148"/>
      <c r="C42" s="149"/>
      <c r="D42" s="150"/>
      <c r="E42" s="190"/>
      <c r="F42" s="191"/>
      <c r="G42" s="192"/>
      <c r="H42" s="193"/>
      <c r="I42" s="149"/>
      <c r="J42" s="150"/>
      <c r="K42" s="193"/>
      <c r="L42" s="149"/>
      <c r="M42" s="191"/>
      <c r="N42" s="191"/>
      <c r="O42" s="246"/>
      <c r="P42" s="180"/>
      <c r="Q42" s="246"/>
      <c r="R42" s="180"/>
      <c r="S42" s="150"/>
      <c r="T42" s="193"/>
      <c r="U42" s="150"/>
      <c r="V42" s="193"/>
      <c r="W42" s="194"/>
      <c r="X42" s="153"/>
      <c r="Y42" s="153"/>
      <c r="Z42" s="195"/>
      <c r="AA42" s="199"/>
      <c r="AB42" s="154"/>
      <c r="AC42" s="191"/>
      <c r="AD42" s="150"/>
      <c r="AE42" s="193"/>
      <c r="AF42" s="149"/>
      <c r="AG42" s="150"/>
      <c r="AH42" s="193"/>
      <c r="AI42" s="150"/>
      <c r="AJ42" s="193"/>
      <c r="AK42" s="209"/>
      <c r="AL42" s="210"/>
      <c r="AM42" s="191"/>
      <c r="AN42" s="149"/>
      <c r="AO42" s="191"/>
      <c r="AP42" s="210"/>
      <c r="AQ42" s="210"/>
      <c r="AR42" s="150"/>
      <c r="AS42" s="190"/>
      <c r="AT42" s="209"/>
      <c r="AU42" s="149"/>
      <c r="AV42" s="192"/>
      <c r="AW42" s="190"/>
      <c r="AX42" s="209"/>
      <c r="AY42" s="149"/>
      <c r="AZ42" s="192"/>
      <c r="BA42" s="190"/>
      <c r="BB42" s="209"/>
      <c r="BC42" s="149"/>
      <c r="BD42" s="192"/>
      <c r="BE42" s="190"/>
      <c r="BF42" s="209"/>
      <c r="BG42" s="149"/>
      <c r="BJ42" s="136">
        <f t="shared" si="10"/>
        <v>0</v>
      </c>
      <c r="BK42" s="198" t="b">
        <v>0</v>
      </c>
      <c r="BL42" s="196" t="b">
        <v>0</v>
      </c>
      <c r="BM42" s="146" t="e">
        <f t="shared" si="11"/>
        <v>#VALUE!</v>
      </c>
      <c r="BN42" s="146" t="b">
        <f t="shared" si="12"/>
        <v>0</v>
      </c>
      <c r="BO42" s="146" t="e">
        <f t="shared" si="13"/>
        <v>#VALUE!</v>
      </c>
      <c r="BP42" s="146" t="e">
        <f t="shared" si="14"/>
        <v>#VALUE!</v>
      </c>
      <c r="BQ42" s="146" t="e">
        <f t="shared" si="15"/>
        <v>#VALUE!</v>
      </c>
      <c r="BR42" s="146" t="b">
        <f t="shared" si="16"/>
        <v>0</v>
      </c>
      <c r="BS42" s="146">
        <f t="shared" si="6"/>
        <v>6</v>
      </c>
      <c r="BT42" s="146" t="str">
        <f t="shared" si="7"/>
        <v>No</v>
      </c>
      <c r="BU42" s="146">
        <f t="shared" si="8"/>
        <v>6</v>
      </c>
      <c r="BV42" s="146" t="str">
        <f t="shared" si="9"/>
        <v>No</v>
      </c>
    </row>
    <row r="43" spans="1:74" ht="20.100000000000001" customHeight="1" x14ac:dyDescent="0.25">
      <c r="A43" s="149"/>
      <c r="B43" s="148"/>
      <c r="C43" s="149"/>
      <c r="D43" s="150"/>
      <c r="E43" s="190"/>
      <c r="F43" s="191"/>
      <c r="G43" s="192"/>
      <c r="H43" s="193"/>
      <c r="I43" s="149"/>
      <c r="J43" s="150"/>
      <c r="K43" s="193"/>
      <c r="L43" s="149"/>
      <c r="M43" s="191"/>
      <c r="N43" s="191"/>
      <c r="O43" s="246"/>
      <c r="P43" s="180"/>
      <c r="Q43" s="246"/>
      <c r="R43" s="180"/>
      <c r="S43" s="150"/>
      <c r="T43" s="193"/>
      <c r="U43" s="150"/>
      <c r="V43" s="193"/>
      <c r="W43" s="194"/>
      <c r="X43" s="153"/>
      <c r="Y43" s="153"/>
      <c r="Z43" s="195"/>
      <c r="AA43" s="199"/>
      <c r="AB43" s="154"/>
      <c r="AC43" s="191"/>
      <c r="AD43" s="150"/>
      <c r="AE43" s="193"/>
      <c r="AF43" s="149"/>
      <c r="AG43" s="150"/>
      <c r="AH43" s="193"/>
      <c r="AI43" s="150"/>
      <c r="AJ43" s="193"/>
      <c r="AK43" s="209"/>
      <c r="AL43" s="210"/>
      <c r="AM43" s="191"/>
      <c r="AN43" s="149"/>
      <c r="AO43" s="191"/>
      <c r="AP43" s="210"/>
      <c r="AQ43" s="210"/>
      <c r="AR43" s="150"/>
      <c r="AS43" s="190"/>
      <c r="AT43" s="209"/>
      <c r="AU43" s="149"/>
      <c r="AV43" s="192"/>
      <c r="AW43" s="190"/>
      <c r="AX43" s="209"/>
      <c r="AY43" s="149"/>
      <c r="AZ43" s="192"/>
      <c r="BA43" s="190"/>
      <c r="BB43" s="209"/>
      <c r="BC43" s="149"/>
      <c r="BD43" s="192"/>
      <c r="BE43" s="190"/>
      <c r="BF43" s="209"/>
      <c r="BG43" s="149"/>
      <c r="BJ43" s="136">
        <f t="shared" si="10"/>
        <v>0</v>
      </c>
      <c r="BK43" s="198" t="b">
        <v>0</v>
      </c>
      <c r="BL43" s="196" t="b">
        <v>0</v>
      </c>
      <c r="BM43" s="146" t="e">
        <f t="shared" si="11"/>
        <v>#VALUE!</v>
      </c>
      <c r="BN43" s="146" t="b">
        <f t="shared" si="12"/>
        <v>0</v>
      </c>
      <c r="BO43" s="146" t="e">
        <f t="shared" si="13"/>
        <v>#VALUE!</v>
      </c>
      <c r="BP43" s="146" t="e">
        <f t="shared" si="14"/>
        <v>#VALUE!</v>
      </c>
      <c r="BQ43" s="146" t="e">
        <f t="shared" si="15"/>
        <v>#VALUE!</v>
      </c>
      <c r="BR43" s="146" t="b">
        <f t="shared" si="16"/>
        <v>0</v>
      </c>
      <c r="BS43" s="146">
        <f t="shared" si="6"/>
        <v>6</v>
      </c>
      <c r="BT43" s="146" t="str">
        <f t="shared" si="7"/>
        <v>No</v>
      </c>
      <c r="BU43" s="146">
        <f t="shared" si="8"/>
        <v>6</v>
      </c>
      <c r="BV43" s="146" t="str">
        <f t="shared" si="9"/>
        <v>No</v>
      </c>
    </row>
    <row r="44" spans="1:74" ht="20.100000000000001" customHeight="1" x14ac:dyDescent="0.25">
      <c r="A44" s="149"/>
      <c r="B44" s="148"/>
      <c r="C44" s="149"/>
      <c r="D44" s="150"/>
      <c r="E44" s="190"/>
      <c r="F44" s="191"/>
      <c r="G44" s="192"/>
      <c r="H44" s="193"/>
      <c r="I44" s="149"/>
      <c r="J44" s="150"/>
      <c r="K44" s="193"/>
      <c r="L44" s="149"/>
      <c r="M44" s="191"/>
      <c r="N44" s="191"/>
      <c r="O44" s="246"/>
      <c r="P44" s="180"/>
      <c r="Q44" s="246"/>
      <c r="R44" s="180"/>
      <c r="S44" s="150"/>
      <c r="T44" s="193"/>
      <c r="U44" s="150"/>
      <c r="V44" s="193"/>
      <c r="W44" s="194"/>
      <c r="X44" s="153"/>
      <c r="Y44" s="153"/>
      <c r="Z44" s="195"/>
      <c r="AA44" s="199"/>
      <c r="AB44" s="154"/>
      <c r="AC44" s="191"/>
      <c r="AD44" s="150"/>
      <c r="AE44" s="193"/>
      <c r="AF44" s="149"/>
      <c r="AG44" s="150"/>
      <c r="AH44" s="193"/>
      <c r="AI44" s="150"/>
      <c r="AJ44" s="193"/>
      <c r="AK44" s="209"/>
      <c r="AL44" s="210"/>
      <c r="AM44" s="191"/>
      <c r="AN44" s="149"/>
      <c r="AO44" s="191"/>
      <c r="AP44" s="210"/>
      <c r="AQ44" s="210"/>
      <c r="AR44" s="150"/>
      <c r="AS44" s="190"/>
      <c r="AT44" s="209"/>
      <c r="AU44" s="149"/>
      <c r="AV44" s="192"/>
      <c r="AW44" s="190"/>
      <c r="AX44" s="209"/>
      <c r="AY44" s="149"/>
      <c r="AZ44" s="192"/>
      <c r="BA44" s="190"/>
      <c r="BB44" s="209"/>
      <c r="BC44" s="149"/>
      <c r="BD44" s="192"/>
      <c r="BE44" s="190"/>
      <c r="BF44" s="209"/>
      <c r="BG44" s="149"/>
      <c r="BJ44" s="136">
        <f t="shared" si="10"/>
        <v>0</v>
      </c>
      <c r="BK44" s="198" t="b">
        <v>0</v>
      </c>
      <c r="BL44" s="196" t="b">
        <v>0</v>
      </c>
      <c r="BM44" s="146" t="e">
        <f t="shared" si="11"/>
        <v>#VALUE!</v>
      </c>
      <c r="BN44" s="146" t="b">
        <f t="shared" si="12"/>
        <v>0</v>
      </c>
      <c r="BO44" s="146" t="e">
        <f t="shared" si="13"/>
        <v>#VALUE!</v>
      </c>
      <c r="BP44" s="146" t="e">
        <f t="shared" si="14"/>
        <v>#VALUE!</v>
      </c>
      <c r="BQ44" s="146" t="e">
        <f t="shared" si="15"/>
        <v>#VALUE!</v>
      </c>
      <c r="BR44" s="146" t="b">
        <f t="shared" si="16"/>
        <v>0</v>
      </c>
      <c r="BS44" s="146">
        <f t="shared" si="6"/>
        <v>6</v>
      </c>
      <c r="BT44" s="146" t="str">
        <f t="shared" si="7"/>
        <v>No</v>
      </c>
      <c r="BU44" s="146">
        <f t="shared" si="8"/>
        <v>6</v>
      </c>
      <c r="BV44" s="146" t="str">
        <f t="shared" si="9"/>
        <v>No</v>
      </c>
    </row>
    <row r="45" spans="1:74" ht="20.100000000000001" customHeight="1" x14ac:dyDescent="0.25">
      <c r="A45" s="149"/>
      <c r="B45" s="148"/>
      <c r="C45" s="149"/>
      <c r="D45" s="150"/>
      <c r="E45" s="190"/>
      <c r="F45" s="191"/>
      <c r="G45" s="192"/>
      <c r="H45" s="193"/>
      <c r="I45" s="149"/>
      <c r="J45" s="150"/>
      <c r="K45" s="193"/>
      <c r="L45" s="149"/>
      <c r="M45" s="191"/>
      <c r="N45" s="191"/>
      <c r="O45" s="246"/>
      <c r="P45" s="180"/>
      <c r="Q45" s="246"/>
      <c r="R45" s="180"/>
      <c r="S45" s="150"/>
      <c r="T45" s="193"/>
      <c r="U45" s="150"/>
      <c r="V45" s="193"/>
      <c r="W45" s="194"/>
      <c r="X45" s="153"/>
      <c r="Y45" s="153"/>
      <c r="Z45" s="195"/>
      <c r="AA45" s="199"/>
      <c r="AB45" s="154"/>
      <c r="AC45" s="191"/>
      <c r="AD45" s="150"/>
      <c r="AE45" s="193"/>
      <c r="AF45" s="149"/>
      <c r="AG45" s="150"/>
      <c r="AH45" s="193"/>
      <c r="AI45" s="150"/>
      <c r="AJ45" s="193"/>
      <c r="AK45" s="209"/>
      <c r="AL45" s="210"/>
      <c r="AM45" s="191"/>
      <c r="AN45" s="149"/>
      <c r="AO45" s="191"/>
      <c r="AP45" s="210"/>
      <c r="AQ45" s="210"/>
      <c r="AR45" s="150"/>
      <c r="AS45" s="190"/>
      <c r="AT45" s="209"/>
      <c r="AU45" s="149"/>
      <c r="AV45" s="192"/>
      <c r="AW45" s="190"/>
      <c r="AX45" s="209"/>
      <c r="AY45" s="149"/>
      <c r="AZ45" s="192"/>
      <c r="BA45" s="190"/>
      <c r="BB45" s="209"/>
      <c r="BC45" s="149"/>
      <c r="BD45" s="192"/>
      <c r="BE45" s="190"/>
      <c r="BF45" s="209"/>
      <c r="BG45" s="149"/>
      <c r="BJ45" s="136">
        <f t="shared" si="10"/>
        <v>0</v>
      </c>
      <c r="BK45" s="198" t="b">
        <v>0</v>
      </c>
      <c r="BL45" s="196" t="b">
        <v>0</v>
      </c>
      <c r="BM45" s="146" t="e">
        <f t="shared" si="11"/>
        <v>#VALUE!</v>
      </c>
      <c r="BN45" s="146" t="b">
        <f t="shared" si="12"/>
        <v>0</v>
      </c>
      <c r="BO45" s="146" t="e">
        <f t="shared" si="13"/>
        <v>#VALUE!</v>
      </c>
      <c r="BP45" s="146" t="e">
        <f t="shared" si="14"/>
        <v>#VALUE!</v>
      </c>
      <c r="BQ45" s="146" t="e">
        <f t="shared" si="15"/>
        <v>#VALUE!</v>
      </c>
      <c r="BR45" s="146" t="b">
        <f t="shared" si="16"/>
        <v>0</v>
      </c>
      <c r="BS45" s="146">
        <f t="shared" si="6"/>
        <v>6</v>
      </c>
      <c r="BT45" s="146" t="str">
        <f t="shared" si="7"/>
        <v>No</v>
      </c>
      <c r="BU45" s="146">
        <f t="shared" si="8"/>
        <v>6</v>
      </c>
      <c r="BV45" s="146" t="str">
        <f t="shared" si="9"/>
        <v>No</v>
      </c>
    </row>
    <row r="46" spans="1:74" ht="12.75" customHeight="1" x14ac:dyDescent="0.25"/>
    <row r="47" spans="1:74" ht="15" customHeight="1" x14ac:dyDescent="0.25">
      <c r="B47" s="227" t="s">
        <v>506</v>
      </c>
    </row>
    <row r="48" spans="1:74" ht="12.75" hidden="1" customHeight="1" thickBot="1" x14ac:dyDescent="0.3">
      <c r="B48" s="85">
        <f>SUM(B14:B45)</f>
        <v>0</v>
      </c>
    </row>
    <row r="49" spans="2:2" ht="15" customHeight="1" x14ac:dyDescent="0.35">
      <c r="B49" s="86" t="s">
        <v>82</v>
      </c>
    </row>
  </sheetData>
  <sheetProtection password="E02B" sheet="1" objects="1" scenarios="1" selectLockedCells="1"/>
  <mergeCells count="85">
    <mergeCell ref="AU9:AW9"/>
    <mergeCell ref="AB8:BG8"/>
    <mergeCell ref="AB9:AD9"/>
    <mergeCell ref="K7:L7"/>
    <mergeCell ref="Q9:S9"/>
    <mergeCell ref="M7:P7"/>
    <mergeCell ref="AE9:AT9"/>
    <mergeCell ref="A8:AA8"/>
    <mergeCell ref="A11:AA11"/>
    <mergeCell ref="A5:L5"/>
    <mergeCell ref="V7:W7"/>
    <mergeCell ref="C9:P9"/>
    <mergeCell ref="T9:AA9"/>
    <mergeCell ref="V6:W6"/>
    <mergeCell ref="Z10:AA10"/>
    <mergeCell ref="X6:Y6"/>
    <mergeCell ref="C10:P10"/>
    <mergeCell ref="Q10:S10"/>
    <mergeCell ref="A9:B9"/>
    <mergeCell ref="A10:B10"/>
    <mergeCell ref="T10:W10"/>
    <mergeCell ref="X10:Y10"/>
    <mergeCell ref="B12:B13"/>
    <mergeCell ref="A12:A13"/>
    <mergeCell ref="C12:C13"/>
    <mergeCell ref="D12:E13"/>
    <mergeCell ref="M12:N12"/>
    <mergeCell ref="J13:K13"/>
    <mergeCell ref="G12:I12"/>
    <mergeCell ref="G13:H13"/>
    <mergeCell ref="J12:L12"/>
    <mergeCell ref="AL12:AL13"/>
    <mergeCell ref="AI12:AJ13"/>
    <mergeCell ref="BD13:BE13"/>
    <mergeCell ref="AR12:BG12"/>
    <mergeCell ref="F12:F13"/>
    <mergeCell ref="AB12:AB13"/>
    <mergeCell ref="X12:Y12"/>
    <mergeCell ref="AA12:AA13"/>
    <mergeCell ref="Q12:R13"/>
    <mergeCell ref="U13:V13"/>
    <mergeCell ref="S12:W12"/>
    <mergeCell ref="S13:T13"/>
    <mergeCell ref="O12:P13"/>
    <mergeCell ref="AQ12:AQ13"/>
    <mergeCell ref="AK12:AK13"/>
    <mergeCell ref="AD12:AE13"/>
    <mergeCell ref="AF12:AH12"/>
    <mergeCell ref="AB10:AD10"/>
    <mergeCell ref="AC12:AC13"/>
    <mergeCell ref="AM12:AM13"/>
    <mergeCell ref="AE10:AT10"/>
    <mergeCell ref="AP12:AP13"/>
    <mergeCell ref="AN12:AN13"/>
    <mergeCell ref="AB11:BG11"/>
    <mergeCell ref="AX10:BA10"/>
    <mergeCell ref="AG13:AH13"/>
    <mergeCell ref="AO12:AO13"/>
    <mergeCell ref="BE10:BG10"/>
    <mergeCell ref="AR13:AS13"/>
    <mergeCell ref="AV13:AW13"/>
    <mergeCell ref="AZ13:BA13"/>
    <mergeCell ref="AU10:AW10"/>
    <mergeCell ref="BB10:BD10"/>
    <mergeCell ref="AU1:AX1"/>
    <mergeCell ref="AU2:AX3"/>
    <mergeCell ref="AU4:AX4"/>
    <mergeCell ref="W1:Y1"/>
    <mergeCell ref="AB5:AM5"/>
    <mergeCell ref="AN5:AQ5"/>
    <mergeCell ref="AZ6:BA6"/>
    <mergeCell ref="AZ7:BA7"/>
    <mergeCell ref="BA1:BC1"/>
    <mergeCell ref="BA2:BC2"/>
    <mergeCell ref="BA3:BC3"/>
    <mergeCell ref="BA4:BC4"/>
    <mergeCell ref="BC7:BD7"/>
    <mergeCell ref="BB6:BD6"/>
    <mergeCell ref="AX9:BG9"/>
    <mergeCell ref="Q1:T1"/>
    <mergeCell ref="Q2:T3"/>
    <mergeCell ref="W2:Y2"/>
    <mergeCell ref="W3:Y3"/>
    <mergeCell ref="W4:Y4"/>
    <mergeCell ref="Q4:T4"/>
  </mergeCells>
  <phoneticPr fontId="0" type="noConversion"/>
  <conditionalFormatting sqref="AB14:BG45">
    <cfRule type="expression" dxfId="176" priority="1" stopIfTrue="1">
      <formula>$BK14</formula>
    </cfRule>
  </conditionalFormatting>
  <conditionalFormatting sqref="W14:AA45 D14:F45 M14:R45">
    <cfRule type="expression" dxfId="175" priority="2" stopIfTrue="1">
      <formula>AND($BK$1,$B14=0)</formula>
    </cfRule>
    <cfRule type="expression" dxfId="174" priority="3" stopIfTrue="1">
      <formula>AND($BJ$1="M",$BL14)</formula>
    </cfRule>
  </conditionalFormatting>
  <conditionalFormatting sqref="C14:C45">
    <cfRule type="expression" dxfId="173" priority="4" stopIfTrue="1">
      <formula>AND($BK$1,$B14=0)</formula>
    </cfRule>
    <cfRule type="expression" dxfId="172" priority="5" stopIfTrue="1">
      <formula>AND($BJ$1="M",$BL14)</formula>
    </cfRule>
    <cfRule type="expression" dxfId="171" priority="6" stopIfTrue="1">
      <formula>BR14=FALSE</formula>
    </cfRule>
  </conditionalFormatting>
  <conditionalFormatting sqref="G14:G45 J14:J45">
    <cfRule type="expression" dxfId="170" priority="7" stopIfTrue="1">
      <formula>AND($BK$1,$B14=0)</formula>
    </cfRule>
    <cfRule type="expression" dxfId="169" priority="8" stopIfTrue="1">
      <formula>AND($BJ$1="M",$BL14)</formula>
    </cfRule>
    <cfRule type="expression" dxfId="168" priority="9" stopIfTrue="1">
      <formula>AND(G14*12+H14&lt;2,I14="X")</formula>
    </cfRule>
  </conditionalFormatting>
  <conditionalFormatting sqref="H14:H45 K14:K45">
    <cfRule type="expression" dxfId="167" priority="10" stopIfTrue="1">
      <formula>AND($BK$1,$B14=0)</formula>
    </cfRule>
    <cfRule type="expression" dxfId="166" priority="11" stopIfTrue="1">
      <formula>AND($BJ$1="M",$BL14)</formula>
    </cfRule>
    <cfRule type="expression" dxfId="165" priority="12" stopIfTrue="1">
      <formula>AND(G14*12+H14&lt;2,I14="X")</formula>
    </cfRule>
  </conditionalFormatting>
  <conditionalFormatting sqref="I14:I45 L14:L45">
    <cfRule type="expression" dxfId="164" priority="13" stopIfTrue="1">
      <formula>AND($BK$1,$B14=0)</formula>
    </cfRule>
    <cfRule type="expression" dxfId="163" priority="14" stopIfTrue="1">
      <formula>AND($BJ$1="M",$BL14)</formula>
    </cfRule>
    <cfRule type="expression" dxfId="162" priority="15" stopIfTrue="1">
      <formula>AND(G14*12+H14&lt;2,I14="X")</formula>
    </cfRule>
  </conditionalFormatting>
  <conditionalFormatting sqref="S14:S45 U14:U45">
    <cfRule type="expression" dxfId="161" priority="16" stopIfTrue="1">
      <formula>AND($BK$1,$B14=0)</formula>
    </cfRule>
    <cfRule type="expression" dxfId="160" priority="17" stopIfTrue="1">
      <formula>AND($BJ$1="M",$BL14)</formula>
    </cfRule>
    <cfRule type="expression" dxfId="159" priority="18" stopIfTrue="1">
      <formula>BT14="No"</formula>
    </cfRule>
  </conditionalFormatting>
  <conditionalFormatting sqref="T14:T45 V14:V45">
    <cfRule type="expression" dxfId="158" priority="19" stopIfTrue="1">
      <formula>AND($BK$1,$B14=0)</formula>
    </cfRule>
    <cfRule type="expression" dxfId="157" priority="20" stopIfTrue="1">
      <formula>AND($BJ$1="M",$BL14)</formula>
    </cfRule>
    <cfRule type="expression" dxfId="156" priority="21" stopIfTrue="1">
      <formula>BT14="No"</formula>
    </cfRule>
  </conditionalFormatting>
  <conditionalFormatting sqref="Q2:T4 AU2:AX4">
    <cfRule type="cellIs" dxfId="155" priority="22" stopIfTrue="1" operator="equal">
      <formula>""</formula>
    </cfRule>
  </conditionalFormatting>
  <conditionalFormatting sqref="A14:B45">
    <cfRule type="expression" dxfId="154" priority="23" stopIfTrue="1">
      <formula>AND($BK$1,$B14=0)</formula>
    </cfRule>
    <cfRule type="expression" dxfId="153" priority="24" stopIfTrue="1">
      <formula>AND($BJ$1="M",$BL14)</formula>
    </cfRule>
    <cfRule type="expression" dxfId="152" priority="25" stopIfTrue="1">
      <formula>AND(NOT($BK$1),$B14=0,OR($BJ$1="",$BJ$1="M"))</formula>
    </cfRule>
  </conditionalFormatting>
  <conditionalFormatting sqref="M7:P7">
    <cfRule type="cellIs" dxfId="151" priority="26" stopIfTrue="1" operator="equal">
      <formula>"NO PAINT"</formula>
    </cfRule>
  </conditionalFormatting>
  <dataValidations count="1">
    <dataValidation type="list" allowBlank="1" showInputMessage="1" showErrorMessage="1" sqref="M7:P7">
      <formula1>"GRAY, NO PAINT"</formula1>
    </dataValidation>
  </dataValidations>
  <printOptions horizontalCentered="1"/>
  <pageMargins left="0.3" right="0.3" top="0.5" bottom="0.6" header="0" footer="0.25"/>
  <pageSetup scale="58" fitToWidth="2" pageOrder="overThenDown" orientation="landscape" r:id="rId1"/>
  <headerFooter alignWithMargins="0">
    <oddFooter>&amp;R&amp;14Printed: &amp;D &amp;T&amp;L&amp;14Form Revised: 3/18/2008
File: 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TblJoistSize</vt:lpstr>
      <vt:lpstr>P_A</vt:lpstr>
      <vt:lpstr>C_A</vt:lpstr>
      <vt:lpstr>L_A</vt:lpstr>
      <vt:lpstr>N_A</vt:lpstr>
      <vt:lpstr>K_A</vt:lpstr>
      <vt:lpstr>S_A</vt:lpstr>
      <vt:lpstr>G_A</vt:lpstr>
      <vt:lpstr>G_B</vt:lpstr>
      <vt:lpstr>J_A</vt:lpstr>
      <vt:lpstr>J_B</vt:lpstr>
      <vt:lpstr>B_A</vt:lpstr>
      <vt:lpstr>B_B</vt:lpstr>
      <vt:lpstr>Job Info.</vt:lpstr>
      <vt:lpstr>G (1)</vt:lpstr>
      <vt:lpstr>J (1)</vt:lpstr>
      <vt:lpstr>L (1)</vt:lpstr>
      <vt:lpstr>B_A!Print_Area</vt:lpstr>
      <vt:lpstr>B_B!Print_Area</vt:lpstr>
      <vt:lpstr>C_A!Print_Area</vt:lpstr>
      <vt:lpstr>'G (1)'!Print_Area</vt:lpstr>
      <vt:lpstr>G_A!Print_Area</vt:lpstr>
      <vt:lpstr>G_B!Print_Area</vt:lpstr>
      <vt:lpstr>'J (1)'!Print_Area</vt:lpstr>
      <vt:lpstr>J_A!Print_Area</vt:lpstr>
      <vt:lpstr>J_B!Print_Area</vt:lpstr>
      <vt:lpstr>K_A!Print_Area</vt:lpstr>
      <vt:lpstr>'L (1)'!Print_Area</vt:lpstr>
      <vt:lpstr>L_A!Print_Area</vt:lpstr>
      <vt:lpstr>N_A!Print_Area</vt:lpstr>
      <vt:lpstr>P_A!Print_Area</vt:lpstr>
      <vt:lpstr>S_A!Print_Area</vt:lpstr>
    </vt:vector>
  </TitlesOfParts>
  <Company>New Millennium Building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Joist BOM</dc:title>
  <dc:creator>Dell</dc:creator>
  <cp:lastModifiedBy>Dell</cp:lastModifiedBy>
  <cp:lastPrinted>2010-03-23T15:45:24Z</cp:lastPrinted>
  <dcterms:created xsi:type="dcterms:W3CDTF">2000-11-20T22:20:26Z</dcterms:created>
  <dcterms:modified xsi:type="dcterms:W3CDTF">2015-02-25T19:17:50Z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R. Sellers</vt:lpwstr>
  </property>
</Properties>
</file>