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urusaki\Dropbox\クイズ自分用\vbc\"/>
    </mc:Choice>
  </mc:AlternateContent>
  <xr:revisionPtr revIDLastSave="0" documentId="13_ncr:1_{863437C0-C2DF-4D43-9DF3-2BA4128E2133}" xr6:coauthVersionLast="45" xr6:coauthVersionMax="45" xr10:uidLastSave="{00000000-0000-0000-0000-000000000000}"/>
  <bookViews>
    <workbookView xWindow="-98" yWindow="-98" windowWidth="20715" windowHeight="13276" tabRatio="629" xr2:uid="{00000000-000D-0000-FFFF-FFFF00000000}"/>
  </bookViews>
  <sheets>
    <sheet name="vbc_sample" sheetId="120" r:id="rId1"/>
    <sheet name="参加者データ" sheetId="122" r:id="rId2"/>
  </sheets>
  <definedNames>
    <definedName name="vbc_log_for_excel" localSheetId="1">参加者データ!$A$1:$L$121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8" i="120" l="1"/>
  <c r="T38" i="120"/>
  <c r="R38" i="120"/>
  <c r="P38" i="120"/>
  <c r="N38" i="120"/>
  <c r="J38" i="120"/>
  <c r="H38" i="120"/>
  <c r="F38" i="120"/>
  <c r="D38" i="120"/>
  <c r="B38" i="120"/>
  <c r="V31" i="120"/>
  <c r="T31" i="120"/>
  <c r="R31" i="120"/>
  <c r="P31" i="120"/>
  <c r="N31" i="120"/>
  <c r="J31" i="120"/>
  <c r="H31" i="120"/>
  <c r="F31" i="120"/>
  <c r="D31" i="120"/>
  <c r="B31" i="120"/>
  <c r="AE22" i="120"/>
  <c r="X22" i="120"/>
  <c r="V22" i="120"/>
  <c r="T22" i="120"/>
  <c r="R22" i="120"/>
  <c r="P22" i="120"/>
  <c r="N22" i="120"/>
  <c r="L22" i="120"/>
  <c r="J22" i="120"/>
  <c r="H22" i="120"/>
  <c r="F22" i="120"/>
  <c r="D22" i="120"/>
  <c r="B22" i="120"/>
  <c r="X16" i="120"/>
  <c r="V16" i="120"/>
  <c r="T16" i="120"/>
  <c r="R16" i="120"/>
  <c r="P16" i="120"/>
  <c r="N16" i="120"/>
  <c r="L16" i="120"/>
  <c r="J16" i="120"/>
  <c r="H16" i="120"/>
  <c r="F16" i="120"/>
  <c r="D16" i="120"/>
  <c r="B16" i="120"/>
  <c r="X10" i="120"/>
  <c r="V10" i="120"/>
  <c r="T10" i="120"/>
  <c r="R10" i="120"/>
  <c r="P10" i="120"/>
  <c r="N10" i="120"/>
  <c r="L10" i="120"/>
  <c r="J10" i="120"/>
  <c r="H10" i="120"/>
  <c r="F10" i="120"/>
  <c r="D10" i="120"/>
  <c r="B10" i="120"/>
  <c r="X4" i="120"/>
  <c r="V4" i="120"/>
  <c r="T4" i="120"/>
  <c r="R4" i="120"/>
  <c r="P4" i="120"/>
  <c r="N4" i="120"/>
  <c r="L4" i="120"/>
  <c r="J4" i="120"/>
  <c r="H4" i="120"/>
  <c r="F4" i="120"/>
  <c r="D4" i="120"/>
  <c r="B4" i="120"/>
  <c r="J72" i="120"/>
  <c r="J77" i="120"/>
  <c r="F71" i="120"/>
  <c r="H63" i="120"/>
  <c r="L61" i="120"/>
  <c r="R58" i="120"/>
  <c r="D56" i="120"/>
  <c r="H54" i="120"/>
  <c r="F50" i="120"/>
  <c r="J48" i="120"/>
  <c r="R41" i="120"/>
  <c r="D40" i="120"/>
  <c r="H37" i="120"/>
  <c r="V33" i="120"/>
  <c r="H32" i="120"/>
  <c r="T24" i="120"/>
  <c r="L23" i="120"/>
  <c r="H21" i="120"/>
  <c r="X17" i="120"/>
  <c r="P15" i="120"/>
  <c r="H12" i="120"/>
  <c r="X9" i="120"/>
  <c r="P6" i="120"/>
  <c r="J73" i="120"/>
  <c r="F68" i="120"/>
  <c r="H62" i="120"/>
  <c r="L60" i="120"/>
  <c r="R56" i="120"/>
  <c r="D55" i="120"/>
  <c r="J52" i="120"/>
  <c r="N49" i="120"/>
  <c r="R47" i="120"/>
  <c r="F41" i="120"/>
  <c r="P39" i="120"/>
  <c r="B36" i="120"/>
  <c r="J33" i="120"/>
  <c r="P30" i="120"/>
  <c r="J24" i="120"/>
  <c r="B23" i="120"/>
  <c r="V18" i="120"/>
  <c r="N17" i="120"/>
  <c r="F15" i="120"/>
  <c r="V11" i="120"/>
  <c r="N9" i="120"/>
  <c r="F6" i="120"/>
  <c r="V3" i="120"/>
  <c r="L6" i="120"/>
  <c r="H5" i="120"/>
  <c r="B69" i="120"/>
  <c r="F61" i="120"/>
  <c r="H55" i="120"/>
  <c r="F73" i="120"/>
  <c r="B68" i="120"/>
  <c r="F62" i="120"/>
  <c r="J60" i="120"/>
  <c r="P56" i="120"/>
  <c r="B55" i="120"/>
  <c r="H52" i="120"/>
  <c r="L49" i="120"/>
  <c r="P47" i="120"/>
  <c r="D41" i="120"/>
  <c r="N39" i="120"/>
  <c r="D37" i="120"/>
  <c r="R33" i="120"/>
  <c r="D32" i="120"/>
  <c r="X24" i="120"/>
  <c r="P23" i="120"/>
  <c r="D21" i="120"/>
  <c r="T17" i="120"/>
  <c r="L15" i="120"/>
  <c r="D12" i="120"/>
  <c r="T9" i="120"/>
  <c r="D3" i="120"/>
  <c r="J63" i="120"/>
  <c r="L58" i="120"/>
  <c r="B54" i="120"/>
  <c r="N47" i="120"/>
  <c r="J34" i="120"/>
  <c r="R21" i="120"/>
  <c r="J11" i="120"/>
  <c r="X3" i="120"/>
  <c r="R3" i="120"/>
  <c r="N5" i="120"/>
  <c r="F47" i="120"/>
  <c r="B34" i="120"/>
  <c r="F23" i="120"/>
  <c r="J12" i="120"/>
  <c r="J9" i="120"/>
  <c r="F40" i="120"/>
  <c r="J30" i="120"/>
  <c r="J15" i="120"/>
  <c r="T5" i="120"/>
  <c r="D48" i="120"/>
  <c r="F33" i="120"/>
  <c r="J6" i="120"/>
  <c r="J32" i="120"/>
  <c r="B11" i="120"/>
  <c r="B37" i="120"/>
  <c r="B12" i="120"/>
  <c r="D5" i="120"/>
  <c r="B30" i="120"/>
  <c r="J68" i="120"/>
  <c r="J62" i="120"/>
  <c r="B58" i="120"/>
  <c r="D52" i="120"/>
  <c r="H49" i="120"/>
  <c r="V40" i="120"/>
  <c r="R34" i="120"/>
  <c r="H30" i="120"/>
  <c r="X21" i="120"/>
  <c r="P18" i="120"/>
  <c r="X12" i="120"/>
  <c r="H9" i="120"/>
  <c r="F77" i="120"/>
  <c r="F63" i="120"/>
  <c r="P58" i="120"/>
  <c r="F54" i="120"/>
  <c r="P48" i="120"/>
  <c r="J40" i="120"/>
  <c r="P37" i="120"/>
  <c r="B29" i="120"/>
  <c r="N21" i="120"/>
  <c r="F18" i="120"/>
  <c r="N12" i="120"/>
  <c r="V6" i="120"/>
  <c r="F3" i="120"/>
  <c r="J75" i="120"/>
  <c r="D58" i="120"/>
  <c r="F75" i="120"/>
  <c r="B70" i="120"/>
  <c r="R62" i="120"/>
  <c r="D61" i="120"/>
  <c r="J58" i="120"/>
  <c r="N55" i="120"/>
  <c r="L52" i="120"/>
  <c r="P49" i="120"/>
  <c r="B48" i="120"/>
  <c r="H41" i="120"/>
  <c r="R39" i="120"/>
  <c r="N36" i="120"/>
  <c r="N33" i="120"/>
  <c r="R30" i="120"/>
  <c r="L24" i="120"/>
  <c r="D23" i="120"/>
  <c r="X18" i="120"/>
  <c r="P17" i="120"/>
  <c r="H15" i="120"/>
  <c r="X11" i="120"/>
  <c r="P9" i="120"/>
  <c r="H6" i="120"/>
  <c r="F72" i="120"/>
  <c r="N63" i="120"/>
  <c r="R61" i="120"/>
  <c r="D60" i="120"/>
  <c r="J56" i="120"/>
  <c r="N54" i="120"/>
  <c r="B52" i="120"/>
  <c r="F49" i="120"/>
  <c r="J47" i="120"/>
  <c r="T40" i="120"/>
  <c r="F39" i="120"/>
  <c r="P34" i="120"/>
  <c r="B33" i="120"/>
  <c r="F30" i="120"/>
  <c r="B24" i="120"/>
  <c r="V21" i="120"/>
  <c r="N18" i="120"/>
  <c r="F17" i="120"/>
  <c r="V12" i="120"/>
  <c r="N11" i="120"/>
  <c r="F9" i="120"/>
  <c r="R5" i="120"/>
  <c r="N3" i="120"/>
  <c r="D6" i="120"/>
  <c r="L3" i="120"/>
  <c r="R63" i="120"/>
  <c r="H60" i="120"/>
  <c r="J54" i="120"/>
  <c r="B72" i="120"/>
  <c r="L63" i="120"/>
  <c r="P61" i="120"/>
  <c r="B60" i="120"/>
  <c r="H56" i="120"/>
  <c r="L54" i="120"/>
  <c r="R50" i="120"/>
  <c r="D49" i="120"/>
  <c r="H47" i="120"/>
  <c r="R40" i="120"/>
  <c r="D39" i="120"/>
  <c r="V34" i="120"/>
  <c r="H33" i="120"/>
  <c r="V30" i="120"/>
  <c r="P24" i="120"/>
  <c r="H23" i="120"/>
  <c r="T18" i="120"/>
  <c r="L17" i="120"/>
  <c r="D15" i="120"/>
  <c r="T11" i="120"/>
  <c r="L9" i="120"/>
  <c r="F74" i="120"/>
  <c r="L62" i="120"/>
  <c r="N56" i="120"/>
  <c r="N52" i="120"/>
  <c r="B41" i="120"/>
  <c r="T32" i="120"/>
  <c r="J18" i="120"/>
  <c r="B9" i="120"/>
  <c r="H3" i="120"/>
  <c r="B3" i="120"/>
  <c r="J3" i="120"/>
  <c r="P40" i="120"/>
  <c r="J21" i="120"/>
  <c r="H50" i="120"/>
  <c r="F24" i="120"/>
  <c r="J41" i="120"/>
  <c r="B74" i="120"/>
  <c r="N60" i="120"/>
  <c r="F55" i="120"/>
  <c r="L47" i="120"/>
  <c r="H39" i="120"/>
  <c r="D33" i="120"/>
  <c r="D24" i="120"/>
  <c r="H17" i="120"/>
  <c r="P11" i="120"/>
  <c r="B71" i="120"/>
  <c r="J61" i="120"/>
  <c r="B56" i="120"/>
  <c r="L50" i="120"/>
  <c r="B47" i="120"/>
  <c r="F34" i="120"/>
  <c r="P32" i="120"/>
  <c r="R23" i="120"/>
  <c r="V15" i="120"/>
  <c r="F11" i="120"/>
  <c r="J5" i="120"/>
  <c r="X5" i="120"/>
  <c r="B63" i="120"/>
  <c r="P63" i="120"/>
  <c r="P54" i="120"/>
  <c r="N40" i="120"/>
  <c r="N29" i="120"/>
  <c r="X15" i="120"/>
  <c r="B75" i="120"/>
  <c r="H58" i="120"/>
  <c r="H48" i="120"/>
  <c r="T33" i="120"/>
  <c r="F21" i="120"/>
  <c r="V9" i="120"/>
  <c r="P5" i="120"/>
  <c r="B77" i="120"/>
  <c r="D63" i="120"/>
  <c r="N58" i="120"/>
  <c r="D54" i="120"/>
  <c r="N48" i="120"/>
  <c r="H40" i="120"/>
  <c r="N34" i="120"/>
  <c r="N30" i="120"/>
  <c r="T21" i="120"/>
  <c r="B73" i="120"/>
  <c r="P50" i="120"/>
  <c r="T39" i="120"/>
  <c r="B62" i="120"/>
  <c r="N50" i="120"/>
  <c r="R37" i="120"/>
  <c r="T23" i="120"/>
  <c r="P12" i="120"/>
  <c r="J69" i="120"/>
  <c r="L55" i="120"/>
  <c r="P41" i="120"/>
  <c r="F32" i="120"/>
  <c r="V17" i="120"/>
  <c r="N6" i="120"/>
  <c r="J71" i="120"/>
  <c r="J74" i="120"/>
  <c r="N62" i="120"/>
  <c r="F58" i="120"/>
  <c r="P52" i="120"/>
  <c r="F48" i="120"/>
  <c r="V39" i="120"/>
  <c r="D34" i="120"/>
  <c r="D30" i="120"/>
  <c r="L21" i="120"/>
  <c r="T15" i="120"/>
  <c r="D11" i="120"/>
  <c r="F70" i="120"/>
  <c r="R54" i="120"/>
  <c r="T37" i="120"/>
  <c r="R12" i="120"/>
  <c r="F5" i="120"/>
  <c r="B49" i="120"/>
  <c r="N24" i="120"/>
  <c r="J17" i="120"/>
  <c r="B32" i="120"/>
  <c r="R6" i="120"/>
  <c r="T34" i="120"/>
  <c r="D47" i="120"/>
  <c r="H18" i="120"/>
  <c r="B61" i="120"/>
  <c r="F37" i="120"/>
  <c r="F12" i="120"/>
  <c r="F56" i="120"/>
  <c r="R60" i="120"/>
  <c r="B50" i="120"/>
  <c r="N37" i="120"/>
  <c r="X23" i="120"/>
  <c r="L12" i="120"/>
  <c r="J49" i="120"/>
  <c r="L5" i="120"/>
  <c r="J37" i="120"/>
  <c r="R15" i="120"/>
  <c r="R17" i="120"/>
  <c r="B15" i="120"/>
  <c r="L11" i="120"/>
  <c r="J39" i="120"/>
  <c r="V5" i="120"/>
  <c r="V23" i="120"/>
  <c r="R9" i="120"/>
  <c r="F60" i="120"/>
  <c r="R48" i="120"/>
  <c r="H34" i="120"/>
  <c r="P21" i="120"/>
  <c r="H11" i="120"/>
  <c r="P62" i="120"/>
  <c r="R52" i="120"/>
  <c r="B40" i="120"/>
  <c r="R24" i="120"/>
  <c r="N15" i="120"/>
  <c r="B5" i="120"/>
  <c r="D62" i="120"/>
  <c r="J70" i="120"/>
  <c r="H61" i="120"/>
  <c r="R55" i="120"/>
  <c r="J50" i="120"/>
  <c r="V41" i="120"/>
  <c r="V37" i="120"/>
  <c r="V32" i="120"/>
  <c r="H24" i="120"/>
  <c r="L18" i="120"/>
  <c r="T12" i="120"/>
  <c r="D9" i="120"/>
  <c r="N61" i="120"/>
  <c r="F52" i="120"/>
  <c r="V24" i="120"/>
  <c r="B6" i="120"/>
  <c r="R18" i="120"/>
  <c r="B39" i="120"/>
  <c r="B18" i="120"/>
  <c r="L48" i="120"/>
  <c r="B21" i="120"/>
  <c r="P3" i="120"/>
  <c r="AE21" i="120"/>
  <c r="L56" i="120"/>
  <c r="R32" i="120"/>
  <c r="X6" i="120"/>
  <c r="D50" i="120"/>
  <c r="J23" i="120"/>
  <c r="T6" i="120"/>
  <c r="F69" i="120"/>
  <c r="J55" i="120"/>
  <c r="N41" i="120"/>
  <c r="N32" i="120"/>
  <c r="D18" i="120"/>
  <c r="T3" i="120"/>
  <c r="P60" i="120"/>
  <c r="N23" i="120"/>
  <c r="R11" i="120"/>
  <c r="T41" i="120"/>
  <c r="R49" i="120"/>
  <c r="D17" i="120"/>
  <c r="P55" i="120"/>
  <c r="B17" i="120"/>
  <c r="T30" i="120"/>
  <c r="P33" i="120"/>
  <c r="F53" i="120" l="1"/>
  <c r="R53" i="120"/>
  <c r="P53" i="120"/>
  <c r="F59" i="120"/>
  <c r="N59" i="120"/>
  <c r="H59" i="120"/>
  <c r="AD8" i="120"/>
  <c r="AD5" i="120"/>
  <c r="AB8" i="120"/>
  <c r="AB6" i="120"/>
  <c r="AD4" i="120"/>
  <c r="AB5" i="120"/>
  <c r="AB4" i="120"/>
  <c r="AD6" i="120"/>
  <c r="N53" i="120"/>
  <c r="B53" i="120"/>
  <c r="L53" i="120"/>
  <c r="J59" i="120"/>
  <c r="D59" i="120"/>
  <c r="P59" i="120"/>
  <c r="D53" i="120"/>
  <c r="B59" i="120"/>
  <c r="L59" i="120"/>
  <c r="H53" i="120"/>
  <c r="J53" i="120"/>
  <c r="R59" i="1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BCDC38-83FC-45DD-9C95-B0DABDB90245}" name="vbc_log_for_excel" type="6" refreshedVersion="6" background="1" saveData="1">
    <textPr codePage="65001" sourceFile="C:\Users\Tsurusaki\Git\vbc\vbc_log_for_excel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<sst xmlns="http://schemas.openxmlformats.org/spreadsheetml/2006/main" count="371" uniqueCount="259">
  <si>
    <t>大学４年</t>
    <rPh sb="0" eb="2">
      <t>ダイガク</t>
    </rPh>
    <rPh sb="3" eb="4">
      <t>ネン</t>
    </rPh>
    <phoneticPr fontId="2"/>
  </si>
  <si>
    <t>大学３年</t>
    <rPh sb="0" eb="2">
      <t>ダイガク</t>
    </rPh>
    <rPh sb="3" eb="4">
      <t>ネン</t>
    </rPh>
    <phoneticPr fontId="2"/>
  </si>
  <si>
    <t>大学２年</t>
    <rPh sb="0" eb="2">
      <t>ダイガク</t>
    </rPh>
    <rPh sb="3" eb="4">
      <t>ネン</t>
    </rPh>
    <phoneticPr fontId="2"/>
  </si>
  <si>
    <t>大学１年</t>
    <rPh sb="0" eb="2">
      <t>ダイガク</t>
    </rPh>
    <rPh sb="3" eb="4">
      <t>ネン</t>
    </rPh>
    <phoneticPr fontId="2"/>
  </si>
  <si>
    <t>中学生</t>
    <rPh sb="0" eb="3">
      <t>チュウガクセイ</t>
    </rPh>
    <phoneticPr fontId="2"/>
  </si>
  <si>
    <t>Round 3 Number10</t>
    <phoneticPr fontId="2"/>
  </si>
  <si>
    <t>高校３年</t>
    <rPh sb="0" eb="2">
      <t>コウコウ</t>
    </rPh>
    <rPh sb="3" eb="4">
      <t>ネン</t>
    </rPh>
    <phoneticPr fontId="2"/>
  </si>
  <si>
    <t>高校２年</t>
    <rPh sb="0" eb="2">
      <t>コウコウ</t>
    </rPh>
    <rPh sb="3" eb="4">
      <t>ネン</t>
    </rPh>
    <phoneticPr fontId="2"/>
  </si>
  <si>
    <t>高校１年</t>
    <rPh sb="0" eb="2">
      <t>コウコウ</t>
    </rPh>
    <rPh sb="3" eb="4">
      <t>ネン</t>
    </rPh>
    <phoneticPr fontId="2"/>
  </si>
  <si>
    <t>予選通過者(該当する世代)</t>
    <rPh sb="0" eb="2">
      <t>ヨセン</t>
    </rPh>
    <rPh sb="2" eb="4">
      <t>ツウカ</t>
    </rPh>
    <rPh sb="4" eb="5">
      <t>シャ</t>
    </rPh>
    <rPh sb="6" eb="8">
      <t>ガイトウ</t>
    </rPh>
    <rPh sb="10" eb="12">
      <t>セダイ</t>
    </rPh>
    <phoneticPr fontId="2"/>
  </si>
  <si>
    <t>1st set</t>
  </si>
  <si>
    <t>備考</t>
  </si>
  <si>
    <t>36th</t>
  </si>
  <si>
    <t>Final トリプルセブン</t>
    <phoneticPr fontId="2"/>
  </si>
  <si>
    <t>連答に拠るポイントは『◎』で表記しています(『◎◎』の箇所は、連答が成功した「ひとつの正解」です)。
連答で６ｐになってしまった場合は◎は１つしか書いてありません。</t>
    <rPh sb="51" eb="52">
      <t>レン</t>
    </rPh>
    <rPh sb="52" eb="53">
      <t>コタエ</t>
    </rPh>
    <rPh sb="64" eb="66">
      <t>バアイ</t>
    </rPh>
    <rPh sb="73" eb="74">
      <t>カ</t>
    </rPh>
    <phoneticPr fontId="2"/>
  </si>
  <si>
    <t>37○14×</t>
    <phoneticPr fontId="2"/>
  </si>
  <si>
    <t>Round 2　連答つき５○２×</t>
    <phoneticPr fontId="2"/>
  </si>
  <si>
    <t>Semi Final　３set制タイムレース「Nine Hundred」</t>
    <phoneticPr fontId="2"/>
  </si>
  <si>
    <t>1st set</t>
    <phoneticPr fontId="2"/>
  </si>
  <si>
    <t>2nd set</t>
    <phoneticPr fontId="2"/>
  </si>
  <si>
    <t>3rd set</t>
    <phoneticPr fontId="2"/>
  </si>
  <si>
    <t>4th set</t>
    <phoneticPr fontId="2"/>
  </si>
  <si>
    <t xml:space="preserve"> </t>
    <phoneticPr fontId="2"/>
  </si>
  <si>
    <t>高１</t>
    <rPh sb="0" eb="1">
      <t>コウ</t>
    </rPh>
    <phoneticPr fontId="2"/>
  </si>
  <si>
    <t>高３</t>
    <rPh sb="0" eb="1">
      <t>コウ</t>
    </rPh>
    <phoneticPr fontId="2"/>
  </si>
  <si>
    <t>高２</t>
    <rPh sb="0" eb="1">
      <t>コウ</t>
    </rPh>
    <phoneticPr fontId="2"/>
  </si>
  <si>
    <t>中３</t>
    <rPh sb="0" eb="1">
      <t>チュウ</t>
    </rPh>
    <phoneticPr fontId="2"/>
  </si>
  <si>
    <t>中２</t>
    <rPh sb="0" eb="1">
      <t>チュウ</t>
    </rPh>
    <phoneticPr fontId="2"/>
  </si>
  <si>
    <t>中１</t>
    <rPh sb="0" eb="1">
      <t>チュウ</t>
    </rPh>
    <phoneticPr fontId="2"/>
  </si>
  <si>
    <t>○○○○○</t>
  </si>
  <si>
    <t>○○</t>
  </si>
  <si>
    <t>●○○○○</t>
  </si>
  <si>
    <t>●○</t>
  </si>
  <si>
    <t>●●○○○</t>
  </si>
  <si>
    <t>x○x</t>
  </si>
  <si>
    <t>○○○○</t>
  </si>
  <si>
    <t>順位</t>
  </si>
  <si>
    <t>名前</t>
  </si>
  <si>
    <t>2R結果</t>
  </si>
  <si>
    <t>○○○</t>
  </si>
  <si>
    <t>○○x○</t>
  </si>
  <si>
    <t>SF Set1</t>
  </si>
  <si>
    <t>2○</t>
  </si>
  <si>
    <t>1×</t>
  </si>
  <si>
    <t>1p</t>
  </si>
  <si>
    <t>0×</t>
  </si>
  <si>
    <t>6○</t>
  </si>
  <si>
    <t>3×</t>
  </si>
  <si>
    <t>3p</t>
  </si>
  <si>
    <t>2×</t>
  </si>
  <si>
    <t>3○</t>
  </si>
  <si>
    <t>SF Set2</t>
  </si>
  <si>
    <t>4○</t>
  </si>
  <si>
    <t>6p</t>
  </si>
  <si>
    <t>5○</t>
  </si>
  <si>
    <t>SF Set3</t>
  </si>
  <si>
    <t>Final</t>
  </si>
  <si>
    <t>○○○○○○○</t>
  </si>
  <si>
    <t>○○x○○○○○</t>
  </si>
  <si>
    <t>○○○◎◎</t>
  </si>
  <si>
    <t>5p</t>
  </si>
  <si>
    <t>9p</t>
  </si>
  <si>
    <t>●●xx</t>
  </si>
  <si>
    <t>○○○○○○○○○○</t>
  </si>
  <si>
    <t>●●●○◎◎</t>
  </si>
  <si>
    <t>●●x○○○</t>
  </si>
  <si>
    <t>10○1×</t>
  </si>
  <si>
    <t>10p</t>
  </si>
  <si>
    <t>●x○○○○</t>
  </si>
  <si>
    <t>○○○x</t>
  </si>
  <si>
    <t>○○○○○○○○</t>
  </si>
  <si>
    <t>8○0×</t>
  </si>
  <si>
    <t>49th</t>
    <phoneticPr fontId="2"/>
  </si>
  <si>
    <t>●●○◎◎</t>
  </si>
  <si>
    <t>●○x○x</t>
  </si>
  <si>
    <t>25th</t>
  </si>
  <si>
    <t>29th</t>
  </si>
  <si>
    <t>xx</t>
  </si>
  <si>
    <t>○○xx</t>
  </si>
  <si>
    <t>41st</t>
  </si>
  <si>
    <t>x○○○</t>
  </si>
  <si>
    <t>45th</t>
  </si>
  <si>
    <t>18th</t>
  </si>
  <si>
    <t>34th</t>
  </si>
  <si>
    <t>38th</t>
  </si>
  <si>
    <t>19th</t>
  </si>
  <si>
    <t>43rd</t>
  </si>
  <si>
    <t>47th</t>
  </si>
  <si>
    <t>28th</t>
  </si>
  <si>
    <t>40th</t>
  </si>
  <si>
    <t>48th</t>
  </si>
  <si>
    <t>10○0×</t>
  </si>
  <si>
    <t>10○4×</t>
  </si>
  <si>
    <t>0p</t>
  </si>
  <si>
    <t>0○</t>
  </si>
  <si>
    <t>x○○x</t>
  </si>
  <si>
    <t>33rd</t>
  </si>
  <si>
    <t>●●●○○</t>
  </si>
  <si>
    <t>○xx</t>
  </si>
  <si>
    <t>42nd</t>
  </si>
  <si>
    <t>●●○x○○</t>
  </si>
  <si>
    <t>23rd</t>
  </si>
  <si>
    <t>35th</t>
  </si>
  <si>
    <t>4th ①</t>
  </si>
  <si>
    <t>32nd</t>
  </si>
  <si>
    <t>44th</t>
  </si>
  <si>
    <t>104p</t>
  </si>
  <si>
    <t>11○</t>
  </si>
  <si>
    <t>4×</t>
  </si>
  <si>
    <t>SF 結果</t>
  </si>
  <si>
    <t>●●x○○x</t>
  </si>
  <si>
    <t>●○○◎◎</t>
  </si>
  <si>
    <t>108p</t>
  </si>
  <si>
    <t>42p</t>
  </si>
  <si>
    <t>26th ③</t>
  </si>
  <si>
    <t>●○○xx</t>
  </si>
  <si>
    <t>16th ④</t>
  </si>
  <si>
    <t>○x○x</t>
  </si>
  <si>
    <t>○○○○x○</t>
  </si>
  <si>
    <t>5○0×</t>
  </si>
  <si>
    <t>12p</t>
  </si>
  <si>
    <t>14th</t>
  </si>
  <si>
    <t>15th</t>
  </si>
  <si>
    <t>9th ④</t>
  </si>
  <si>
    <t>22nd</t>
  </si>
  <si>
    <t>11th</t>
  </si>
  <si>
    <t>●○○○xx</t>
  </si>
  <si>
    <t>8th ③</t>
  </si>
  <si>
    <t>72p</t>
  </si>
  <si>
    <t>-1p</t>
  </si>
  <si>
    <t>13○</t>
  </si>
  <si>
    <t>○x○○</t>
  </si>
  <si>
    <t>●x</t>
  </si>
  <si>
    <t>x○○○○</t>
  </si>
  <si>
    <t>4th ①①</t>
  </si>
  <si>
    <t>x○○</t>
  </si>
  <si>
    <t>17th ⑤</t>
  </si>
  <si>
    <t>46th</t>
  </si>
  <si>
    <t>39th ④</t>
  </si>
  <si>
    <t>○○x○○x</t>
  </si>
  <si>
    <t>37th</t>
  </si>
  <si>
    <t>3rd ①</t>
  </si>
  <si>
    <t>12th</t>
  </si>
  <si>
    <t>4th ①①①</t>
  </si>
  <si>
    <t>①10 up-down</t>
  </si>
  <si>
    <t>1st</t>
  </si>
  <si>
    <t>7th ②</t>
  </si>
  <si>
    <t>6○6×</t>
  </si>
  <si>
    <t>5th ③</t>
  </si>
  <si>
    <t>○○○x○○</t>
  </si>
  <si>
    <t>30th ④</t>
  </si>
  <si>
    <t>②10o10x</t>
  </si>
  <si>
    <t>④10 by 10</t>
  </si>
  <si>
    <t>③Swedish 10</t>
  </si>
  <si>
    <t>8○9×</t>
  </si>
  <si>
    <t>7th ②①</t>
  </si>
  <si>
    <t>○x○○○○○○○○○○○</t>
  </si>
  <si>
    <t>31st ⑤</t>
  </si>
  <si>
    <t>40p</t>
  </si>
  <si>
    <t>●●●xx</t>
  </si>
  <si>
    <t>x○○○x○○○</t>
  </si>
  <si>
    <t>2nd ②</t>
  </si>
  <si>
    <t>6th ①</t>
  </si>
  <si>
    <t>43p</t>
  </si>
  <si>
    <t>x○○○○○○○○○○</t>
  </si>
  <si>
    <t>27p</t>
  </si>
  <si>
    <t>○x○○○○○</t>
  </si>
  <si>
    <t>10th ⑤</t>
  </si>
  <si>
    <t>5○7×</t>
  </si>
  <si>
    <t>30th ④②</t>
  </si>
  <si>
    <t>7○8×</t>
  </si>
  <si>
    <t>24th ②</t>
  </si>
  <si>
    <t>○○○○○○○(xxxx)○○○</t>
  </si>
  <si>
    <t>24th ②②</t>
  </si>
  <si>
    <t>20th ⑤</t>
  </si>
  <si>
    <t>x○xx</t>
  </si>
  <si>
    <t>●○x○◎◎</t>
  </si>
  <si>
    <t>x○○○○x○</t>
  </si>
  <si>
    <t>あ</t>
  </si>
  <si>
    <t>お</t>
  </si>
  <si>
    <t>け</t>
  </si>
  <si>
    <t>す</t>
  </si>
  <si>
    <t>13th ②</t>
  </si>
  <si>
    <t>ち</t>
  </si>
  <si>
    <t>な</t>
  </si>
  <si>
    <t>21st ①</t>
  </si>
  <si>
    <t>の</t>
  </si>
  <si>
    <t>へ</t>
  </si>
  <si>
    <t>む</t>
  </si>
  <si>
    <t>ゆ</t>
  </si>
  <si>
    <t>る</t>
  </si>
  <si>
    <t>を</t>
  </si>
  <si>
    <t>い</t>
  </si>
  <si>
    <t>か</t>
  </si>
  <si>
    <t>こ</t>
  </si>
  <si>
    <t>せ</t>
  </si>
  <si>
    <t>つ</t>
  </si>
  <si>
    <t>●○◎◎x</t>
  </si>
  <si>
    <t>に</t>
  </si>
  <si>
    <t>は</t>
  </si>
  <si>
    <t>ほ</t>
  </si>
  <si>
    <t>め</t>
  </si>
  <si>
    <t>よ</t>
  </si>
  <si>
    <t>れ</t>
  </si>
  <si>
    <t>ん</t>
  </si>
  <si>
    <t>う</t>
  </si>
  <si>
    <t>き</t>
  </si>
  <si>
    <t>さ</t>
  </si>
  <si>
    <t>そ</t>
  </si>
  <si>
    <t>て</t>
  </si>
  <si>
    <t>ぬ</t>
  </si>
  <si>
    <t>ひ</t>
  </si>
  <si>
    <t>○◎◎x○○</t>
  </si>
  <si>
    <t>27th ③</t>
  </si>
  <si>
    <t>ま</t>
  </si>
  <si>
    <t>も</t>
  </si>
  <si>
    <t>ら</t>
  </si>
  <si>
    <t>ろ</t>
  </si>
  <si>
    <t>が</t>
  </si>
  <si>
    <t>○◎◎xx</t>
  </si>
  <si>
    <t>え</t>
  </si>
  <si>
    <t>く</t>
  </si>
  <si>
    <t>し</t>
  </si>
  <si>
    <t>た</t>
  </si>
  <si>
    <t>と</t>
  </si>
  <si>
    <t>ね</t>
  </si>
  <si>
    <t>ふ</t>
  </si>
  <si>
    <t>み</t>
  </si>
  <si>
    <t>や</t>
  </si>
  <si>
    <t>り</t>
  </si>
  <si>
    <t>わ</t>
  </si>
  <si>
    <t>ぎ</t>
  </si>
  <si>
    <t>ぐ</t>
  </si>
  <si>
    <t>○xx○x○xx○○xx</t>
  </si>
  <si>
    <t>○xxx○x○○○xxx○x○</t>
  </si>
  <si>
    <t>xxxxx○○x○○x○x○x○○</t>
  </si>
  <si>
    <t>xxxxx○x○x○○○○○x○○x</t>
  </si>
  <si>
    <t>9○9×</t>
  </si>
  <si>
    <t>○○x○○○xx○x○○xxxxx○</t>
  </si>
  <si>
    <t>○○(xx)○(xxx)○○○○○○</t>
  </si>
  <si>
    <t>9○5×</t>
  </si>
  <si>
    <t>13th ②①</t>
  </si>
  <si>
    <t>○(xx)○○○(xxx)○○○(xxxx)○</t>
  </si>
  <si>
    <t>○○○(xxx)○(xxx)○○</t>
  </si>
  <si>
    <t>○○○○○○○○(xxxx)○○</t>
  </si>
  <si>
    <t>27th ③②</t>
  </si>
  <si>
    <t>○○○○○○x○○○○x○○○</t>
  </si>
  <si>
    <t>xx○○○○○x○</t>
  </si>
  <si>
    <t>○○○x○○x○○○○</t>
  </si>
  <si>
    <t>9th ④①</t>
  </si>
  <si>
    <t>31st ⑤②</t>
  </si>
  <si>
    <t>18○</t>
  </si>
  <si>
    <t>9th ④①②</t>
  </si>
  <si>
    <t xml:space="preserve">35th Rev. </t>
  </si>
  <si>
    <t>27th ③②③</t>
  </si>
  <si>
    <t>○○x○○○x○○</t>
  </si>
  <si>
    <t>9th ④①②①</t>
  </si>
  <si>
    <t>x○○○○○○x</t>
  </si>
  <si>
    <t>参加者データ</t>
    <rPh sb="0" eb="3">
      <t>サンカシャ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</si>
</sst>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21"/>
      </patternFill>
    </fill>
    <fill>
      <patternFill patternType="solid">
        <fgColor theme="0"/>
        <bgColor indexed="2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0"/>
      </patternFill>
    </fill>
  </fills>
  <borders count="14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double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8"/>
      </right>
      <top style="thick">
        <color indexed="64"/>
      </top>
      <bottom style="double">
        <color indexed="8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8"/>
      </top>
      <bottom style="hair">
        <color indexed="8"/>
      </bottom>
      <diagonal/>
    </border>
    <border>
      <left/>
      <right style="medium">
        <color indexed="64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8"/>
      </top>
      <bottom style="double">
        <color indexed="64"/>
      </bottom>
      <diagonal/>
    </border>
    <border>
      <left style="thin">
        <color indexed="8"/>
      </left>
      <right style="medium">
        <color indexed="64"/>
      </right>
      <top style="double">
        <color indexed="8"/>
      </top>
      <bottom style="double">
        <color indexed="64"/>
      </bottom>
      <diagonal/>
    </border>
    <border>
      <left style="thin">
        <color indexed="8"/>
      </left>
      <right style="medium">
        <color indexed="64"/>
      </right>
      <top style="double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8"/>
      </right>
      <top style="double">
        <color indexed="64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thick">
        <color indexed="64"/>
      </bottom>
      <diagonal/>
    </border>
    <border>
      <left/>
      <right style="thick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double">
        <color indexed="8"/>
      </bottom>
      <diagonal/>
    </border>
    <border>
      <left/>
      <right style="medium">
        <color indexed="8"/>
      </right>
      <top style="thick">
        <color indexed="8"/>
      </top>
      <bottom style="double">
        <color indexed="8"/>
      </bottom>
      <diagonal/>
    </border>
    <border>
      <left style="thick">
        <color indexed="64"/>
      </left>
      <right/>
      <top style="double">
        <color indexed="8"/>
      </top>
      <bottom style="double">
        <color indexed="8"/>
      </bottom>
      <diagonal/>
    </border>
    <border>
      <left style="thick">
        <color indexed="64"/>
      </left>
      <right/>
      <top style="double">
        <color indexed="8"/>
      </top>
      <bottom style="thick">
        <color indexed="64"/>
      </bottom>
      <diagonal/>
    </border>
    <border>
      <left/>
      <right style="thick">
        <color indexed="64"/>
      </right>
      <top style="double">
        <color indexed="8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thick">
        <color indexed="64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64"/>
      </right>
      <top style="double">
        <color indexed="8"/>
      </top>
      <bottom style="double">
        <color indexed="64"/>
      </bottom>
      <diagonal/>
    </border>
    <border>
      <left style="thick">
        <color indexed="64"/>
      </left>
      <right/>
      <top style="double">
        <color indexed="8"/>
      </top>
      <bottom/>
      <diagonal/>
    </border>
    <border>
      <left style="thin">
        <color indexed="8"/>
      </left>
      <right style="thick">
        <color indexed="64"/>
      </right>
      <top style="double">
        <color indexed="64"/>
      </top>
      <bottom style="hair">
        <color indexed="8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hair">
        <color indexed="8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hair">
        <color indexed="8"/>
      </top>
      <bottom style="double">
        <color indexed="64"/>
      </bottom>
      <diagonal/>
    </border>
    <border>
      <left style="thick">
        <color indexed="64"/>
      </left>
      <right style="thin">
        <color indexed="8"/>
      </right>
      <top style="double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64"/>
      </right>
      <top style="double">
        <color indexed="64"/>
      </top>
      <bottom style="double">
        <color indexed="8"/>
      </bottom>
      <diagonal/>
    </border>
    <border>
      <left style="medium">
        <color indexed="64"/>
      </left>
      <right/>
      <top style="double">
        <color indexed="8"/>
      </top>
      <bottom style="thick">
        <color indexed="64"/>
      </bottom>
      <diagonal/>
    </border>
    <border>
      <left/>
      <right/>
      <top style="double">
        <color indexed="8"/>
      </top>
      <bottom style="thick">
        <color indexed="64"/>
      </bottom>
      <diagonal/>
    </border>
    <border>
      <left/>
      <right style="thick">
        <color indexed="64"/>
      </right>
      <top style="double">
        <color indexed="8"/>
      </top>
      <bottom style="hair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double">
        <color indexed="8"/>
      </bottom>
      <diagonal/>
    </border>
    <border>
      <left style="thick">
        <color indexed="64"/>
      </left>
      <right style="thick">
        <color indexed="64"/>
      </right>
      <top style="double">
        <color indexed="8"/>
      </top>
      <bottom style="thick">
        <color indexed="64"/>
      </bottom>
      <diagonal/>
    </border>
    <border>
      <left/>
      <right style="medium">
        <color indexed="64"/>
      </right>
      <top style="hair">
        <color indexed="8"/>
      </top>
      <bottom style="thick">
        <color indexed="64"/>
      </bottom>
      <diagonal/>
    </border>
    <border>
      <left style="thick">
        <color indexed="64"/>
      </left>
      <right/>
      <top style="hair">
        <color indexed="8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8"/>
      </top>
      <bottom style="thick">
        <color indexed="64"/>
      </bottom>
      <diagonal/>
    </border>
    <border>
      <left style="thin">
        <color indexed="8"/>
      </left>
      <right style="medium">
        <color auto="1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auto="1"/>
      </right>
      <top/>
      <bottom style="double">
        <color indexed="8"/>
      </bottom>
      <diagonal/>
    </border>
    <border>
      <left/>
      <right style="medium">
        <color auto="1"/>
      </right>
      <top style="double">
        <color indexed="8"/>
      </top>
      <bottom style="double">
        <color indexed="8"/>
      </bottom>
      <diagonal/>
    </border>
    <border>
      <left/>
      <right style="medium">
        <color auto="1"/>
      </right>
      <top/>
      <bottom style="double">
        <color indexed="8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8"/>
      </left>
      <right/>
      <top style="thick">
        <color auto="1"/>
      </top>
      <bottom style="double">
        <color indexed="8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 style="thick">
        <color auto="1"/>
      </left>
      <right/>
      <top/>
      <bottom style="double">
        <color indexed="8"/>
      </bottom>
      <diagonal/>
    </border>
    <border>
      <left style="thin">
        <color indexed="8"/>
      </left>
      <right style="thick">
        <color auto="1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ck">
        <color auto="1"/>
      </right>
      <top/>
      <bottom style="double">
        <color indexed="8"/>
      </bottom>
      <diagonal/>
    </border>
    <border>
      <left/>
      <right style="thick">
        <color auto="1"/>
      </right>
      <top/>
      <bottom style="double">
        <color indexed="8"/>
      </bottom>
      <diagonal/>
    </border>
    <border>
      <left style="medium">
        <color indexed="8"/>
      </left>
      <right/>
      <top/>
      <bottom style="double">
        <color indexed="8"/>
      </bottom>
      <diagonal/>
    </border>
    <border>
      <left style="medium">
        <color indexed="64"/>
      </left>
      <right/>
      <top/>
      <bottom style="double">
        <color indexed="8"/>
      </bottom>
      <diagonal/>
    </border>
    <border>
      <left/>
      <right/>
      <top style="thick">
        <color auto="1"/>
      </top>
      <bottom style="double">
        <color indexed="8"/>
      </bottom>
      <diagonal/>
    </border>
    <border>
      <left style="medium">
        <color auto="1"/>
      </left>
      <right/>
      <top style="double">
        <color indexed="8"/>
      </top>
      <bottom style="hair">
        <color indexed="8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auto="1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thick">
        <color indexed="8"/>
      </top>
      <bottom style="double">
        <color indexed="8"/>
      </bottom>
      <diagonal/>
    </border>
    <border>
      <left style="thin">
        <color indexed="8"/>
      </left>
      <right style="medium">
        <color auto="1"/>
      </right>
      <top style="thick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ck">
        <color indexed="8"/>
      </top>
      <bottom style="double">
        <color indexed="8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ck">
        <color auto="1"/>
      </top>
      <bottom style="double">
        <color indexed="8"/>
      </bottom>
      <diagonal/>
    </border>
    <border>
      <left style="thin">
        <color indexed="8"/>
      </left>
      <right style="thick">
        <color auto="1"/>
      </right>
      <top style="thick">
        <color auto="1"/>
      </top>
      <bottom style="double">
        <color indexed="8"/>
      </bottom>
      <diagonal/>
    </border>
    <border>
      <left style="thin">
        <color indexed="8"/>
      </left>
      <right style="thick">
        <color auto="1"/>
      </right>
      <top style="thick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ck">
        <color auto="1"/>
      </top>
      <bottom style="double">
        <color indexed="8"/>
      </bottom>
      <diagonal/>
    </border>
    <border>
      <left/>
      <right style="thick">
        <color indexed="64"/>
      </right>
      <top style="hair">
        <color indexed="8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8"/>
      </left>
      <right/>
      <top style="thick">
        <color indexed="64"/>
      </top>
      <bottom style="double">
        <color indexed="8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8"/>
      </right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8"/>
      </right>
      <top style="thick">
        <color indexed="64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8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medium">
        <color auto="1"/>
      </right>
      <top style="hair">
        <color indexed="8"/>
      </top>
      <bottom style="dotted">
        <color indexed="8"/>
      </bottom>
      <diagonal/>
    </border>
    <border>
      <left style="thin">
        <color indexed="8"/>
      </left>
      <right style="medium">
        <color auto="1"/>
      </right>
      <top style="hair">
        <color indexed="8"/>
      </top>
      <bottom style="hair">
        <color indexed="8"/>
      </bottom>
      <diagonal/>
    </border>
    <border>
      <left style="medium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thin">
        <color indexed="8"/>
      </right>
      <top style="double">
        <color auto="1"/>
      </top>
      <bottom style="hair">
        <color auto="1"/>
      </bottom>
      <diagonal/>
    </border>
    <border>
      <left style="thin">
        <color indexed="8"/>
      </left>
      <right/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double">
        <color auto="1"/>
      </top>
      <bottom style="hair">
        <color auto="1"/>
      </bottom>
      <diagonal/>
    </border>
    <border>
      <left style="thin">
        <color indexed="8"/>
      </left>
      <right style="medium">
        <color auto="1"/>
      </right>
      <top style="double">
        <color auto="1"/>
      </top>
      <bottom style="hair">
        <color indexed="8"/>
      </bottom>
      <diagonal/>
    </border>
    <border>
      <left style="thin">
        <color indexed="8"/>
      </left>
      <right style="thick">
        <color indexed="64"/>
      </right>
      <top style="double">
        <color auto="1"/>
      </top>
      <bottom style="hair">
        <color indexed="8"/>
      </bottom>
      <diagonal/>
    </border>
    <border>
      <left style="thick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thick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ck">
        <color indexed="64"/>
      </right>
      <top style="hair">
        <color indexed="8"/>
      </top>
      <bottom style="dotted">
        <color indexed="8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9">
    <xf numFmtId="0" fontId="0" fillId="0" borderId="0" xfId="0">
      <alignment vertical="center"/>
    </xf>
    <xf numFmtId="0" fontId="0" fillId="13" borderId="6" xfId="0" applyNumberFormat="1" applyFont="1" applyFill="1" applyBorder="1" applyAlignment="1">
      <alignment horizontal="left" vertical="center" wrapText="1"/>
    </xf>
    <xf numFmtId="0" fontId="0" fillId="10" borderId="6" xfId="0" applyNumberFormat="1" applyFont="1" applyFill="1" applyBorder="1" applyAlignment="1">
      <alignment horizontal="left" vertical="center" wrapText="1"/>
    </xf>
    <xf numFmtId="0" fontId="0" fillId="12" borderId="6" xfId="0" applyNumberFormat="1" applyFont="1" applyFill="1" applyBorder="1" applyAlignment="1">
      <alignment horizontal="left" vertical="center" wrapText="1"/>
    </xf>
    <xf numFmtId="0" fontId="0" fillId="8" borderId="0" xfId="0" applyNumberFormat="1" applyFont="1" applyFill="1" applyBorder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>
      <alignment vertical="center"/>
    </xf>
    <xf numFmtId="0" fontId="0" fillId="0" borderId="0" xfId="0" applyNumberFormat="1" applyFont="1" applyFill="1">
      <alignment vertical="center"/>
    </xf>
    <xf numFmtId="0" fontId="3" fillId="0" borderId="5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0" xfId="0" applyNumberFormat="1" applyFont="1" applyAlignment="1">
      <alignment vertical="center" textRotation="255"/>
    </xf>
    <xf numFmtId="0" fontId="3" fillId="0" borderId="0" xfId="0" applyNumberFormat="1" applyFont="1" applyBorder="1" applyAlignment="1">
      <alignment vertical="center"/>
    </xf>
    <xf numFmtId="0" fontId="0" fillId="0" borderId="0" xfId="0" applyNumberFormat="1" applyFont="1" applyBorder="1">
      <alignment vertical="center"/>
    </xf>
    <xf numFmtId="0" fontId="3" fillId="2" borderId="15" xfId="0" applyNumberFormat="1" applyFont="1" applyFill="1" applyBorder="1">
      <alignment vertical="center"/>
    </xf>
    <xf numFmtId="0" fontId="0" fillId="0" borderId="4" xfId="0" applyNumberFormat="1" applyFont="1" applyBorder="1">
      <alignment vertical="center"/>
    </xf>
    <xf numFmtId="0" fontId="3" fillId="6" borderId="3" xfId="0" applyNumberFormat="1" applyFont="1" applyFill="1" applyBorder="1">
      <alignment vertical="center"/>
    </xf>
    <xf numFmtId="0" fontId="0" fillId="0" borderId="16" xfId="0" applyNumberFormat="1" applyFont="1" applyBorder="1">
      <alignment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NumberFormat="1" applyFont="1" applyFill="1" applyBorder="1" applyAlignment="1">
      <alignment horizontal="right" vertical="center"/>
    </xf>
    <xf numFmtId="0" fontId="3" fillId="5" borderId="17" xfId="0" applyNumberFormat="1" applyFont="1" applyFill="1" applyBorder="1">
      <alignment vertical="center"/>
    </xf>
    <xf numFmtId="0" fontId="3" fillId="3" borderId="18" xfId="0" applyNumberFormat="1" applyFont="1" applyFill="1" applyBorder="1">
      <alignment vertical="center"/>
    </xf>
    <xf numFmtId="0" fontId="0" fillId="0" borderId="0" xfId="0" applyNumberFormat="1" applyFont="1" applyFill="1" applyAlignment="1">
      <alignment horizontal="right" vertical="center"/>
    </xf>
    <xf numFmtId="0" fontId="0" fillId="8" borderId="0" xfId="0" applyNumberFormat="1" applyFont="1" applyFill="1" applyBorder="1">
      <alignment vertical="center"/>
    </xf>
    <xf numFmtId="0" fontId="0" fillId="0" borderId="27" xfId="0" applyNumberFormat="1" applyFont="1" applyBorder="1">
      <alignment vertical="center"/>
    </xf>
    <xf numFmtId="0" fontId="3" fillId="6" borderId="28" xfId="0" applyNumberFormat="1" applyFont="1" applyFill="1" applyBorder="1">
      <alignment vertical="center"/>
    </xf>
    <xf numFmtId="0" fontId="0" fillId="0" borderId="29" xfId="0" applyNumberFormat="1" applyFont="1" applyBorder="1">
      <alignment vertical="center"/>
    </xf>
    <xf numFmtId="0" fontId="3" fillId="4" borderId="19" xfId="0" applyNumberFormat="1" applyFont="1" applyFill="1" applyBorder="1">
      <alignment vertical="center"/>
    </xf>
    <xf numFmtId="0" fontId="0" fillId="0" borderId="25" xfId="0" applyNumberFormat="1" applyFont="1" applyBorder="1">
      <alignment vertical="center"/>
    </xf>
    <xf numFmtId="0" fontId="3" fillId="7" borderId="20" xfId="0" applyNumberFormat="1" applyFont="1" applyFill="1" applyBorder="1">
      <alignment vertical="center"/>
    </xf>
    <xf numFmtId="0" fontId="0" fillId="0" borderId="26" xfId="0" applyNumberFormat="1" applyFont="1" applyBorder="1">
      <alignment vertical="center"/>
    </xf>
    <xf numFmtId="0" fontId="3" fillId="0" borderId="0" xfId="0" applyNumberFormat="1" applyFont="1" applyFill="1" applyBorder="1">
      <alignment vertical="center"/>
    </xf>
    <xf numFmtId="0" fontId="3" fillId="0" borderId="0" xfId="0" applyNumberFormat="1" applyFont="1" applyBorder="1">
      <alignment vertical="center"/>
    </xf>
    <xf numFmtId="0" fontId="0" fillId="8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3" fillId="0" borderId="0" xfId="0" applyNumberFormat="1" applyFont="1" applyFill="1" applyAlignment="1">
      <alignment vertical="center" textRotation="255"/>
    </xf>
    <xf numFmtId="0" fontId="0" fillId="8" borderId="0" xfId="0" applyNumberFormat="1" applyFont="1" applyFill="1" applyBorder="1" applyAlignment="1">
      <alignment horizontal="right" vertical="center"/>
    </xf>
    <xf numFmtId="0" fontId="3" fillId="8" borderId="0" xfId="0" applyNumberFormat="1" applyFont="1" applyFill="1" applyBorder="1" applyAlignment="1">
      <alignment horizontal="right" vertical="center"/>
    </xf>
    <xf numFmtId="0" fontId="3" fillId="8" borderId="0" xfId="0" applyNumberFormat="1" applyFont="1" applyFill="1" applyBorder="1" applyAlignment="1">
      <alignment horizontal="right" vertical="center" textRotation="255"/>
    </xf>
    <xf numFmtId="0" fontId="0" fillId="8" borderId="0" xfId="0" applyNumberFormat="1" applyFont="1" applyFill="1">
      <alignment vertical="center"/>
    </xf>
    <xf numFmtId="0" fontId="3" fillId="8" borderId="0" xfId="0" applyNumberFormat="1" applyFont="1" applyFill="1" applyBorder="1" applyAlignment="1">
      <alignment horizontal="left" vertical="center"/>
    </xf>
    <xf numFmtId="0" fontId="3" fillId="8" borderId="0" xfId="0" applyNumberFormat="1" applyFont="1" applyFill="1" applyBorder="1" applyAlignment="1">
      <alignment vertical="center"/>
    </xf>
    <xf numFmtId="0" fontId="3" fillId="8" borderId="0" xfId="0" applyNumberFormat="1" applyFont="1" applyFill="1" applyAlignment="1">
      <alignment vertical="center" textRotation="255"/>
    </xf>
    <xf numFmtId="0" fontId="5" fillId="0" borderId="0" xfId="0" applyNumberFormat="1" applyFont="1">
      <alignment vertical="center"/>
    </xf>
    <xf numFmtId="0" fontId="5" fillId="0" borderId="22" xfId="0" applyNumberFormat="1" applyFont="1" applyFill="1" applyBorder="1" applyAlignment="1">
      <alignment vertical="center" wrapText="1"/>
    </xf>
    <xf numFmtId="0" fontId="3" fillId="8" borderId="0" xfId="0" applyNumberFormat="1" applyFont="1" applyFill="1">
      <alignment vertical="center"/>
    </xf>
    <xf numFmtId="0" fontId="0" fillId="8" borderId="0" xfId="0" applyNumberFormat="1" applyFont="1" applyFill="1" applyBorder="1" applyAlignment="1">
      <alignment horizontal="center" vertical="center"/>
    </xf>
    <xf numFmtId="0" fontId="0" fillId="8" borderId="0" xfId="0" applyNumberFormat="1" applyFont="1" applyFill="1" applyBorder="1" applyAlignment="1">
      <alignment horizontal="left" vertical="center"/>
    </xf>
    <xf numFmtId="0" fontId="0" fillId="0" borderId="31" xfId="0" applyNumberFormat="1" applyFont="1" applyFill="1" applyBorder="1" applyAlignment="1">
      <alignment vertical="center"/>
    </xf>
    <xf numFmtId="0" fontId="0" fillId="0" borderId="30" xfId="0" applyNumberFormat="1" applyFont="1" applyBorder="1" applyAlignment="1">
      <alignment vertical="center"/>
    </xf>
    <xf numFmtId="0" fontId="0" fillId="0" borderId="32" xfId="0" applyNumberFormat="1" applyFont="1" applyFill="1" applyBorder="1" applyAlignment="1">
      <alignment vertical="center"/>
    </xf>
    <xf numFmtId="0" fontId="0" fillId="0" borderId="34" xfId="0" applyNumberFormat="1" applyFont="1" applyFill="1" applyBorder="1" applyAlignment="1">
      <alignment vertical="center"/>
    </xf>
    <xf numFmtId="0" fontId="0" fillId="0" borderId="33" xfId="0" applyNumberFormat="1" applyFont="1" applyFill="1" applyBorder="1" applyAlignment="1">
      <alignment vertical="center"/>
    </xf>
    <xf numFmtId="0" fontId="0" fillId="0" borderId="35" xfId="0" applyNumberFormat="1" applyFont="1" applyBorder="1" applyAlignment="1">
      <alignment vertical="center"/>
    </xf>
    <xf numFmtId="0" fontId="0" fillId="0" borderId="36" xfId="0" applyNumberFormat="1" applyFont="1" applyFill="1" applyBorder="1" applyAlignment="1">
      <alignment vertical="center"/>
    </xf>
    <xf numFmtId="0" fontId="0" fillId="0" borderId="37" xfId="0" applyNumberFormat="1" applyFont="1" applyFill="1" applyBorder="1" applyAlignment="1">
      <alignment vertical="center"/>
    </xf>
    <xf numFmtId="0" fontId="0" fillId="0" borderId="38" xfId="0" applyNumberFormat="1" applyFont="1" applyFill="1" applyBorder="1" applyAlignment="1">
      <alignment vertical="center"/>
    </xf>
    <xf numFmtId="0" fontId="0" fillId="0" borderId="29" xfId="0" applyNumberFormat="1" applyFont="1" applyFill="1" applyBorder="1" applyAlignment="1">
      <alignment vertical="center"/>
    </xf>
    <xf numFmtId="0" fontId="0" fillId="0" borderId="39" xfId="0" applyNumberFormat="1" applyFont="1" applyFill="1" applyBorder="1" applyAlignment="1">
      <alignment vertical="center"/>
    </xf>
    <xf numFmtId="0" fontId="0" fillId="0" borderId="41" xfId="0" applyNumberFormat="1" applyFont="1" applyFill="1" applyBorder="1" applyAlignment="1">
      <alignment vertical="center"/>
    </xf>
    <xf numFmtId="0" fontId="0" fillId="0" borderId="42" xfId="0" applyNumberFormat="1" applyFont="1" applyBorder="1" applyAlignment="1">
      <alignment vertical="center"/>
    </xf>
    <xf numFmtId="0" fontId="0" fillId="0" borderId="7" xfId="0" applyNumberFormat="1" applyFont="1" applyFill="1" applyBorder="1" applyAlignment="1">
      <alignment vertical="center"/>
    </xf>
    <xf numFmtId="0" fontId="0" fillId="0" borderId="43" xfId="0" applyNumberFormat="1" applyFont="1" applyFill="1" applyBorder="1" applyAlignment="1">
      <alignment vertical="center"/>
    </xf>
    <xf numFmtId="0" fontId="0" fillId="0" borderId="45" xfId="0" applyNumberFormat="1" applyFont="1" applyFill="1" applyBorder="1" applyAlignment="1">
      <alignment vertical="center"/>
    </xf>
    <xf numFmtId="0" fontId="5" fillId="0" borderId="48" xfId="0" applyNumberFormat="1" applyFont="1" applyFill="1" applyBorder="1" applyAlignment="1">
      <alignment vertical="center"/>
    </xf>
    <xf numFmtId="0" fontId="5" fillId="0" borderId="24" xfId="0" applyNumberFormat="1" applyFont="1" applyFill="1" applyBorder="1" applyAlignment="1">
      <alignment vertical="center"/>
    </xf>
    <xf numFmtId="0" fontId="0" fillId="0" borderId="49" xfId="0" applyNumberFormat="1" applyFont="1" applyFill="1" applyBorder="1" applyAlignment="1">
      <alignment vertical="center"/>
    </xf>
    <xf numFmtId="0" fontId="0" fillId="11" borderId="6" xfId="0" applyNumberFormat="1" applyFont="1" applyFill="1" applyBorder="1" applyAlignment="1">
      <alignment horizontal="left" vertical="center" wrapText="1"/>
    </xf>
    <xf numFmtId="0" fontId="5" fillId="0" borderId="50" xfId="0" applyNumberFormat="1" applyFont="1" applyFill="1" applyBorder="1" applyAlignment="1">
      <alignment vertical="center"/>
    </xf>
    <xf numFmtId="0" fontId="0" fillId="0" borderId="6" xfId="0" applyNumberFormat="1" applyFont="1" applyFill="1" applyBorder="1" applyAlignment="1">
      <alignment vertical="center"/>
    </xf>
    <xf numFmtId="0" fontId="0" fillId="0" borderId="24" xfId="0" applyNumberFormat="1" applyFont="1" applyFill="1" applyBorder="1" applyAlignment="1">
      <alignment vertical="center" wrapText="1"/>
    </xf>
    <xf numFmtId="0" fontId="0" fillId="0" borderId="51" xfId="0" applyNumberFormat="1" applyFont="1" applyFill="1" applyBorder="1" applyAlignment="1">
      <alignment vertical="center" wrapText="1"/>
    </xf>
    <xf numFmtId="0" fontId="0" fillId="0" borderId="52" xfId="0" applyNumberFormat="1" applyFont="1" applyFill="1" applyBorder="1" applyAlignment="1">
      <alignment vertical="center"/>
    </xf>
    <xf numFmtId="0" fontId="0" fillId="0" borderId="50" xfId="0" applyNumberFormat="1" applyFont="1" applyFill="1" applyBorder="1" applyAlignment="1">
      <alignment vertical="center" wrapText="1"/>
    </xf>
    <xf numFmtId="0" fontId="0" fillId="0" borderId="6" xfId="0" applyNumberFormat="1" applyFont="1" applyBorder="1" applyAlignment="1">
      <alignment vertical="center"/>
    </xf>
    <xf numFmtId="0" fontId="0" fillId="0" borderId="53" xfId="0" applyNumberFormat="1" applyFont="1" applyFill="1" applyBorder="1" applyAlignment="1">
      <alignment vertical="center" wrapText="1"/>
    </xf>
    <xf numFmtId="0" fontId="3" fillId="8" borderId="54" xfId="0" applyNumberFormat="1" applyFont="1" applyFill="1" applyBorder="1" applyAlignment="1">
      <alignment vertical="center"/>
    </xf>
    <xf numFmtId="0" fontId="3" fillId="0" borderId="55" xfId="0" applyNumberFormat="1" applyFont="1" applyFill="1" applyBorder="1" applyAlignment="1">
      <alignment vertical="center" wrapText="1"/>
    </xf>
    <xf numFmtId="0" fontId="3" fillId="0" borderId="56" xfId="0" applyNumberFormat="1" applyFont="1" applyFill="1" applyBorder="1" applyAlignment="1">
      <alignment vertical="center" wrapText="1"/>
    </xf>
    <xf numFmtId="0" fontId="0" fillId="0" borderId="61" xfId="0" applyNumberFormat="1" applyFont="1" applyFill="1" applyBorder="1" applyAlignment="1">
      <alignment vertical="center"/>
    </xf>
    <xf numFmtId="0" fontId="0" fillId="0" borderId="62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/>
    </xf>
    <xf numFmtId="0" fontId="0" fillId="0" borderId="63" xfId="0" applyNumberFormat="1" applyFont="1" applyFill="1" applyBorder="1" applyAlignment="1">
      <alignment vertical="center"/>
    </xf>
    <xf numFmtId="0" fontId="0" fillId="0" borderId="64" xfId="0" applyNumberFormat="1" applyFont="1" applyFill="1" applyBorder="1" applyAlignment="1">
      <alignment vertical="center"/>
    </xf>
    <xf numFmtId="0" fontId="0" fillId="0" borderId="65" xfId="0" applyNumberFormat="1" applyFont="1" applyFill="1" applyBorder="1" applyAlignment="1">
      <alignment vertical="center"/>
    </xf>
    <xf numFmtId="0" fontId="0" fillId="0" borderId="44" xfId="0" applyNumberFormat="1" applyFont="1" applyFill="1" applyBorder="1" applyAlignment="1">
      <alignment vertical="center"/>
    </xf>
    <xf numFmtId="0" fontId="0" fillId="0" borderId="66" xfId="0" applyNumberFormat="1" applyFont="1" applyBorder="1" applyAlignment="1">
      <alignment vertical="center"/>
    </xf>
    <xf numFmtId="0" fontId="0" fillId="0" borderId="67" xfId="0" applyNumberFormat="1" applyFont="1" applyFill="1" applyBorder="1" applyAlignment="1">
      <alignment vertical="center"/>
    </xf>
    <xf numFmtId="0" fontId="0" fillId="0" borderId="68" xfId="0" applyNumberFormat="1" applyFont="1" applyBorder="1" applyAlignment="1">
      <alignment vertical="center"/>
    </xf>
    <xf numFmtId="0" fontId="0" fillId="0" borderId="69" xfId="0" applyNumberFormat="1" applyFont="1" applyFill="1" applyBorder="1" applyAlignment="1">
      <alignment vertical="center"/>
    </xf>
    <xf numFmtId="0" fontId="0" fillId="0" borderId="70" xfId="0" applyNumberFormat="1" applyFont="1" applyFill="1" applyBorder="1" applyAlignment="1">
      <alignment vertical="center"/>
    </xf>
    <xf numFmtId="0" fontId="0" fillId="0" borderId="71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 wrapText="1"/>
    </xf>
    <xf numFmtId="0" fontId="0" fillId="0" borderId="57" xfId="0" applyNumberFormat="1" applyFont="1" applyBorder="1" applyAlignment="1">
      <alignment vertical="center"/>
    </xf>
    <xf numFmtId="0" fontId="0" fillId="0" borderId="73" xfId="0" applyNumberFormat="1" applyFont="1" applyFill="1" applyBorder="1" applyAlignment="1">
      <alignment vertical="center"/>
    </xf>
    <xf numFmtId="0" fontId="3" fillId="9" borderId="74" xfId="0" applyNumberFormat="1" applyFont="1" applyFill="1" applyBorder="1" applyAlignment="1">
      <alignment vertical="center"/>
    </xf>
    <xf numFmtId="0" fontId="3" fillId="0" borderId="46" xfId="0" applyNumberFormat="1" applyFont="1" applyFill="1" applyBorder="1" applyAlignment="1">
      <alignment vertical="center" wrapText="1"/>
    </xf>
    <xf numFmtId="0" fontId="0" fillId="0" borderId="75" xfId="0" applyNumberFormat="1" applyFont="1" applyFill="1" applyBorder="1" applyAlignment="1">
      <alignment vertical="center"/>
    </xf>
    <xf numFmtId="0" fontId="0" fillId="0" borderId="77" xfId="0" applyNumberFormat="1" applyFont="1" applyFill="1" applyBorder="1" applyAlignment="1">
      <alignment vertical="center"/>
    </xf>
    <xf numFmtId="0" fontId="3" fillId="16" borderId="81" xfId="0" applyNumberFormat="1" applyFont="1" applyFill="1" applyBorder="1" applyAlignment="1">
      <alignment horizontal="left" vertical="center" wrapText="1"/>
    </xf>
    <xf numFmtId="0" fontId="0" fillId="12" borderId="82" xfId="0" applyNumberFormat="1" applyFont="1" applyFill="1" applyBorder="1" applyAlignment="1">
      <alignment horizontal="left" vertical="center" wrapText="1"/>
    </xf>
    <xf numFmtId="0" fontId="3" fillId="0" borderId="83" xfId="0" applyNumberFormat="1" applyFont="1" applyFill="1" applyBorder="1" applyAlignment="1">
      <alignment vertical="center"/>
    </xf>
    <xf numFmtId="0" fontId="5" fillId="0" borderId="0" xfId="0" applyNumberFormat="1" applyFont="1" applyBorder="1">
      <alignment vertical="center"/>
    </xf>
    <xf numFmtId="0" fontId="0" fillId="0" borderId="48" xfId="0" applyNumberFormat="1" applyFont="1" applyFill="1" applyBorder="1" applyAlignment="1">
      <alignment vertical="center" wrapText="1"/>
    </xf>
    <xf numFmtId="0" fontId="0" fillId="11" borderId="0" xfId="0" applyNumberFormat="1" applyFont="1" applyFill="1" applyBorder="1" applyAlignment="1">
      <alignment horizontal="left" vertical="center" wrapText="1"/>
    </xf>
    <xf numFmtId="0" fontId="0" fillId="0" borderId="89" xfId="0" applyNumberFormat="1" applyFont="1" applyFill="1" applyBorder="1" applyAlignment="1">
      <alignment vertical="center"/>
    </xf>
    <xf numFmtId="0" fontId="0" fillId="0" borderId="90" xfId="0" applyNumberFormat="1" applyFont="1" applyFill="1" applyBorder="1" applyAlignment="1">
      <alignment vertical="center" wrapText="1"/>
    </xf>
    <xf numFmtId="0" fontId="0" fillId="0" borderId="91" xfId="0" applyNumberFormat="1" applyFont="1" applyBorder="1" applyAlignment="1">
      <alignment vertical="center"/>
    </xf>
    <xf numFmtId="0" fontId="0" fillId="8" borderId="72" xfId="0" applyNumberFormat="1" applyFont="1" applyFill="1" applyBorder="1" applyAlignment="1">
      <alignment vertical="center"/>
    </xf>
    <xf numFmtId="0" fontId="0" fillId="8" borderId="40" xfId="0" applyNumberFormat="1" applyFont="1" applyFill="1" applyBorder="1" applyAlignment="1">
      <alignment vertical="center"/>
    </xf>
    <xf numFmtId="0" fontId="3" fillId="11" borderId="92" xfId="0" applyNumberFormat="1" applyFont="1" applyFill="1" applyBorder="1" applyAlignment="1">
      <alignment horizontal="left" vertical="center" wrapText="1"/>
    </xf>
    <xf numFmtId="0" fontId="3" fillId="13" borderId="94" xfId="0" applyNumberFormat="1" applyFont="1" applyFill="1" applyBorder="1" applyAlignment="1">
      <alignment horizontal="left" vertical="center" wrapText="1"/>
    </xf>
    <xf numFmtId="0" fontId="3" fillId="12" borderId="94" xfId="0" applyNumberFormat="1" applyFont="1" applyFill="1" applyBorder="1" applyAlignment="1">
      <alignment horizontal="left" vertical="center" wrapText="1"/>
    </xf>
    <xf numFmtId="0" fontId="3" fillId="11" borderId="94" xfId="0" applyNumberFormat="1" applyFont="1" applyFill="1" applyBorder="1" applyAlignment="1">
      <alignment horizontal="left" vertical="center" wrapText="1"/>
    </xf>
    <xf numFmtId="0" fontId="0" fillId="11" borderId="95" xfId="0" applyNumberFormat="1" applyFont="1" applyFill="1" applyBorder="1" applyAlignment="1">
      <alignment horizontal="left" vertical="center" wrapText="1"/>
    </xf>
    <xf numFmtId="0" fontId="5" fillId="0" borderId="88" xfId="0" applyNumberFormat="1" applyFont="1" applyFill="1" applyBorder="1" applyAlignment="1">
      <alignment vertical="center"/>
    </xf>
    <xf numFmtId="0" fontId="5" fillId="0" borderId="96" xfId="0" applyNumberFormat="1" applyFont="1" applyFill="1" applyBorder="1" applyAlignment="1">
      <alignment vertical="center"/>
    </xf>
    <xf numFmtId="0" fontId="0" fillId="0" borderId="97" xfId="0" applyNumberFormat="1" applyFont="1" applyFill="1" applyBorder="1" applyAlignment="1">
      <alignment vertical="center"/>
    </xf>
    <xf numFmtId="0" fontId="3" fillId="10" borderId="94" xfId="0" applyNumberFormat="1" applyFont="1" applyFill="1" applyBorder="1" applyAlignment="1">
      <alignment horizontal="left" vertical="center" wrapText="1"/>
    </xf>
    <xf numFmtId="0" fontId="5" fillId="0" borderId="90" xfId="0" applyNumberFormat="1" applyFont="1" applyFill="1" applyBorder="1" applyAlignment="1">
      <alignment vertical="center"/>
    </xf>
    <xf numFmtId="0" fontId="0" fillId="0" borderId="91" xfId="0" applyNumberFormat="1" applyFont="1" applyFill="1" applyBorder="1" applyAlignment="1">
      <alignment vertical="center"/>
    </xf>
    <xf numFmtId="0" fontId="0" fillId="0" borderId="98" xfId="0" applyNumberFormat="1" applyFont="1" applyFill="1" applyBorder="1" applyAlignment="1">
      <alignment vertical="center"/>
    </xf>
    <xf numFmtId="0" fontId="0" fillId="10" borderId="95" xfId="0" applyNumberFormat="1" applyFont="1" applyFill="1" applyBorder="1" applyAlignment="1">
      <alignment horizontal="left" vertical="center" wrapText="1"/>
    </xf>
    <xf numFmtId="0" fontId="0" fillId="10" borderId="99" xfId="0" applyNumberFormat="1" applyFont="1" applyFill="1" applyBorder="1" applyAlignment="1">
      <alignment horizontal="left" vertical="center" wrapText="1"/>
    </xf>
    <xf numFmtId="0" fontId="0" fillId="0" borderId="96" xfId="0" applyNumberFormat="1" applyFont="1" applyFill="1" applyBorder="1" applyAlignment="1">
      <alignment vertical="center" wrapText="1"/>
    </xf>
    <xf numFmtId="0" fontId="0" fillId="11" borderId="100" xfId="0" applyNumberFormat="1" applyFont="1" applyFill="1" applyBorder="1" applyAlignment="1">
      <alignment horizontal="left" vertical="center" wrapText="1"/>
    </xf>
    <xf numFmtId="0" fontId="0" fillId="11" borderId="99" xfId="0" applyNumberFormat="1" applyFont="1" applyFill="1" applyBorder="1" applyAlignment="1">
      <alignment horizontal="left" vertical="center" wrapText="1"/>
    </xf>
    <xf numFmtId="0" fontId="0" fillId="0" borderId="98" xfId="0" applyNumberFormat="1" applyFont="1" applyBorder="1" applyAlignment="1">
      <alignment vertical="center"/>
    </xf>
    <xf numFmtId="0" fontId="0" fillId="0" borderId="96" xfId="0" applyNumberFormat="1" applyFont="1" applyBorder="1" applyAlignment="1">
      <alignment vertical="center"/>
    </xf>
    <xf numFmtId="0" fontId="0" fillId="8" borderId="76" xfId="0" applyNumberFormat="1" applyFont="1" applyFill="1" applyBorder="1" applyAlignment="1">
      <alignment vertical="center"/>
    </xf>
    <xf numFmtId="0" fontId="3" fillId="8" borderId="94" xfId="0" applyNumberFormat="1" applyFont="1" applyFill="1" applyBorder="1" applyAlignment="1">
      <alignment horizontal="left" vertical="center" wrapText="1"/>
    </xf>
    <xf numFmtId="0" fontId="0" fillId="8" borderId="2" xfId="0" applyNumberFormat="1" applyFont="1" applyFill="1" applyBorder="1" applyAlignment="1">
      <alignment vertical="center"/>
    </xf>
    <xf numFmtId="0" fontId="5" fillId="0" borderId="102" xfId="0" applyNumberFormat="1" applyFont="1" applyFill="1" applyBorder="1" applyAlignment="1">
      <alignment vertical="center" wrapText="1"/>
    </xf>
    <xf numFmtId="0" fontId="0" fillId="0" borderId="103" xfId="0" applyNumberFormat="1" applyFont="1" applyBorder="1" applyAlignment="1">
      <alignment vertical="center"/>
    </xf>
    <xf numFmtId="0" fontId="0" fillId="0" borderId="104" xfId="0" applyNumberFormat="1" applyFont="1" applyBorder="1" applyAlignment="1">
      <alignment vertical="center"/>
    </xf>
    <xf numFmtId="0" fontId="3" fillId="0" borderId="101" xfId="0" applyNumberFormat="1" applyFont="1" applyFill="1" applyBorder="1" applyAlignment="1">
      <alignment horizontal="center" vertical="center" wrapText="1"/>
    </xf>
    <xf numFmtId="0" fontId="5" fillId="0" borderId="30" xfId="0" applyNumberFormat="1" applyFont="1" applyFill="1" applyBorder="1" applyAlignment="1">
      <alignment vertical="center" wrapText="1"/>
    </xf>
    <xf numFmtId="0" fontId="3" fillId="11" borderId="108" xfId="0" applyNumberFormat="1" applyFont="1" applyFill="1" applyBorder="1" applyAlignment="1">
      <alignment horizontal="left" vertical="center" wrapText="1"/>
    </xf>
    <xf numFmtId="0" fontId="3" fillId="0" borderId="107" xfId="0" applyNumberFormat="1" applyFont="1" applyFill="1" applyBorder="1" applyAlignment="1">
      <alignment vertical="center" wrapText="1"/>
    </xf>
    <xf numFmtId="0" fontId="3" fillId="11" borderId="114" xfId="0" applyNumberFormat="1" applyFont="1" applyFill="1" applyBorder="1" applyAlignment="1">
      <alignment horizontal="left" vertical="center" wrapText="1"/>
    </xf>
    <xf numFmtId="0" fontId="3" fillId="13" borderId="115" xfId="0" applyNumberFormat="1" applyFont="1" applyFill="1" applyBorder="1" applyAlignment="1">
      <alignment horizontal="left" vertical="center" wrapText="1"/>
    </xf>
    <xf numFmtId="0" fontId="3" fillId="10" borderId="115" xfId="0" applyNumberFormat="1" applyFont="1" applyFill="1" applyBorder="1" applyAlignment="1">
      <alignment horizontal="left" vertical="center" wrapText="1"/>
    </xf>
    <xf numFmtId="0" fontId="3" fillId="12" borderId="115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Border="1" applyAlignment="1">
      <alignment vertical="center" textRotation="255"/>
    </xf>
    <xf numFmtId="0" fontId="3" fillId="8" borderId="92" xfId="0" applyNumberFormat="1" applyFont="1" applyFill="1" applyBorder="1" applyAlignment="1">
      <alignment horizontal="left" vertical="center" wrapText="1"/>
    </xf>
    <xf numFmtId="0" fontId="3" fillId="0" borderId="116" xfId="0" applyNumberFormat="1" applyFont="1" applyFill="1" applyBorder="1" applyAlignment="1">
      <alignment horizontal="center" vertical="center" wrapText="1"/>
    </xf>
    <xf numFmtId="0" fontId="3" fillId="8" borderId="117" xfId="0" applyNumberFormat="1" applyFont="1" applyFill="1" applyBorder="1" applyAlignment="1">
      <alignment horizontal="left" vertical="center" wrapText="1"/>
    </xf>
    <xf numFmtId="0" fontId="3" fillId="0" borderId="118" xfId="0" applyNumberFormat="1" applyFont="1" applyFill="1" applyBorder="1" applyAlignment="1">
      <alignment horizontal="center" vertical="center" wrapText="1"/>
    </xf>
    <xf numFmtId="0" fontId="0" fillId="0" borderId="124" xfId="0" applyNumberFormat="1" applyFont="1" applyFill="1" applyBorder="1" applyAlignment="1">
      <alignment horizontal="left" vertical="center"/>
    </xf>
    <xf numFmtId="0" fontId="0" fillId="0" borderId="125" xfId="0" applyNumberFormat="1" applyFont="1" applyFill="1" applyBorder="1" applyAlignment="1">
      <alignment horizontal="left" vertical="center"/>
    </xf>
    <xf numFmtId="0" fontId="3" fillId="14" borderId="129" xfId="0" applyNumberFormat="1" applyFont="1" applyFill="1" applyBorder="1" applyAlignment="1">
      <alignment vertical="center" wrapText="1"/>
    </xf>
    <xf numFmtId="0" fontId="3" fillId="14" borderId="130" xfId="0" applyNumberFormat="1" applyFont="1" applyFill="1" applyBorder="1" applyAlignment="1">
      <alignment vertical="center" wrapText="1"/>
    </xf>
    <xf numFmtId="0" fontId="0" fillId="0" borderId="132" xfId="0" applyNumberFormat="1" applyFont="1" applyFill="1" applyBorder="1" applyAlignment="1">
      <alignment horizontal="left" vertical="center"/>
    </xf>
    <xf numFmtId="0" fontId="0" fillId="0" borderId="133" xfId="0" applyNumberFormat="1" applyFont="1" applyFill="1" applyBorder="1" applyAlignment="1">
      <alignment horizontal="left" vertical="center"/>
    </xf>
    <xf numFmtId="0" fontId="0" fillId="0" borderId="135" xfId="0" applyNumberFormat="1" applyFont="1" applyFill="1" applyBorder="1" applyAlignment="1">
      <alignment horizontal="left" vertical="center"/>
    </xf>
    <xf numFmtId="0" fontId="0" fillId="0" borderId="136" xfId="0" applyNumberFormat="1" applyFont="1" applyFill="1" applyBorder="1" applyAlignment="1">
      <alignment horizontal="left" vertical="center"/>
    </xf>
    <xf numFmtId="0" fontId="0" fillId="0" borderId="140" xfId="0" applyNumberFormat="1" applyFont="1" applyFill="1" applyBorder="1" applyAlignment="1">
      <alignment vertical="center"/>
    </xf>
    <xf numFmtId="0" fontId="0" fillId="0" borderId="142" xfId="0" applyNumberFormat="1" applyFont="1" applyFill="1" applyBorder="1" applyAlignment="1">
      <alignment vertical="center"/>
    </xf>
    <xf numFmtId="0" fontId="6" fillId="0" borderId="0" xfId="0" applyNumberFormat="1" applyFont="1">
      <alignment vertical="center"/>
    </xf>
    <xf numFmtId="0" fontId="3" fillId="0" borderId="11" xfId="0" applyNumberFormat="1" applyFont="1" applyFill="1" applyBorder="1" applyAlignment="1">
      <alignment horizontal="center" vertical="center" wrapText="1"/>
    </xf>
    <xf numFmtId="0" fontId="0" fillId="0" borderId="22" xfId="0" applyNumberFormat="1" applyFont="1" applyFill="1" applyBorder="1" applyAlignment="1">
      <alignment vertical="center"/>
    </xf>
    <xf numFmtId="0" fontId="0" fillId="0" borderId="23" xfId="0" applyNumberFormat="1" applyFont="1" applyFill="1" applyBorder="1" applyAlignment="1">
      <alignment vertical="center"/>
    </xf>
    <xf numFmtId="0" fontId="0" fillId="0" borderId="102" xfId="0" applyNumberFormat="1" applyFont="1" applyFill="1" applyBorder="1" applyAlignment="1">
      <alignment vertical="center"/>
    </xf>
    <xf numFmtId="0" fontId="3" fillId="0" borderId="4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93" xfId="0" applyNumberFormat="1" applyFont="1" applyFill="1" applyBorder="1" applyAlignment="1">
      <alignment horizontal="center" vertical="center" wrapText="1"/>
    </xf>
    <xf numFmtId="0" fontId="3" fillId="0" borderId="105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vertical="center"/>
    </xf>
    <xf numFmtId="0" fontId="3" fillId="0" borderId="11" xfId="0" applyNumberFormat="1" applyFont="1" applyFill="1" applyBorder="1" applyAlignment="1">
      <alignment horizontal="center" vertical="center" wrapText="1"/>
    </xf>
    <xf numFmtId="0" fontId="3" fillId="0" borderId="107" xfId="0" applyNumberFormat="1" applyFont="1" applyFill="1" applyBorder="1" applyAlignment="1">
      <alignment horizontal="center" vertical="center" wrapText="1"/>
    </xf>
    <xf numFmtId="0" fontId="3" fillId="6" borderId="12" xfId="0" applyNumberFormat="1" applyFont="1" applyFill="1" applyBorder="1" applyAlignment="1">
      <alignment horizontal="center" vertical="center"/>
    </xf>
    <xf numFmtId="0" fontId="0" fillId="0" borderId="13" xfId="0" applyNumberFormat="1" applyFont="1" applyBorder="1">
      <alignment vertical="center"/>
    </xf>
    <xf numFmtId="0" fontId="0" fillId="0" borderId="14" xfId="0" applyNumberFormat="1" applyFont="1" applyBorder="1">
      <alignment vertical="center"/>
    </xf>
    <xf numFmtId="0" fontId="0" fillId="0" borderId="22" xfId="0" applyNumberFormat="1" applyFont="1" applyFill="1" applyBorder="1" applyAlignment="1">
      <alignment vertical="center"/>
    </xf>
    <xf numFmtId="0" fontId="0" fillId="0" borderId="23" xfId="0" applyNumberFormat="1" applyFont="1" applyFill="1" applyBorder="1" applyAlignment="1">
      <alignment vertical="center"/>
    </xf>
    <xf numFmtId="0" fontId="0" fillId="0" borderId="102" xfId="0" applyNumberFormat="1" applyFont="1" applyFill="1" applyBorder="1" applyAlignment="1">
      <alignment vertical="center"/>
    </xf>
    <xf numFmtId="0" fontId="3" fillId="0" borderId="46" xfId="0" applyNumberFormat="1" applyFont="1" applyFill="1" applyBorder="1" applyAlignment="1">
      <alignment horizontal="center" vertical="center" wrapText="1"/>
    </xf>
    <xf numFmtId="0" fontId="3" fillId="0" borderId="111" xfId="0" applyNumberFormat="1" applyFont="1" applyFill="1" applyBorder="1" applyAlignment="1">
      <alignment horizontal="center" vertical="center" wrapText="1"/>
    </xf>
    <xf numFmtId="0" fontId="0" fillId="0" borderId="80" xfId="0" applyNumberFormat="1" applyFont="1" applyFill="1" applyBorder="1" applyAlignment="1">
      <alignment vertical="center"/>
    </xf>
    <xf numFmtId="0" fontId="3" fillId="8" borderId="85" xfId="0" applyNumberFormat="1" applyFont="1" applyFill="1" applyBorder="1" applyAlignment="1">
      <alignment horizontal="left" vertical="center"/>
    </xf>
    <xf numFmtId="0" fontId="3" fillId="8" borderId="84" xfId="0" applyNumberFormat="1" applyFont="1" applyFill="1" applyBorder="1" applyAlignment="1">
      <alignment horizontal="left" vertical="center"/>
    </xf>
    <xf numFmtId="0" fontId="3" fillId="8" borderId="87" xfId="0" applyNumberFormat="1" applyFont="1" applyFill="1" applyBorder="1" applyAlignment="1">
      <alignment horizontal="left" vertical="center"/>
    </xf>
    <xf numFmtId="0" fontId="3" fillId="8" borderId="113" xfId="0" applyNumberFormat="1" applyFont="1" applyFill="1" applyBorder="1" applyAlignment="1">
      <alignment horizontal="left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109" xfId="0" applyNumberFormat="1" applyFont="1" applyFill="1" applyBorder="1" applyAlignment="1">
      <alignment horizontal="center" vertical="center" wrapText="1"/>
    </xf>
    <xf numFmtId="0" fontId="3" fillId="0" borderId="106" xfId="0" applyNumberFormat="1" applyFont="1" applyFill="1" applyBorder="1" applyAlignment="1">
      <alignment horizontal="center" vertical="center" wrapText="1"/>
    </xf>
    <xf numFmtId="0" fontId="3" fillId="0" borderId="93" xfId="0" applyNumberFormat="1" applyFont="1" applyFill="1" applyBorder="1" applyAlignment="1">
      <alignment horizontal="center" vertical="center" wrapText="1"/>
    </xf>
    <xf numFmtId="0" fontId="3" fillId="0" borderId="105" xfId="0" applyNumberFormat="1" applyFont="1" applyFill="1" applyBorder="1" applyAlignment="1">
      <alignment horizontal="center" vertical="center" wrapText="1"/>
    </xf>
    <xf numFmtId="0" fontId="3" fillId="0" borderId="110" xfId="0" applyNumberFormat="1" applyFont="1" applyFill="1" applyBorder="1" applyAlignment="1">
      <alignment horizontal="center" vertical="center" wrapText="1"/>
    </xf>
    <xf numFmtId="0" fontId="3" fillId="0" borderId="58" xfId="0" applyNumberFormat="1" applyFont="1" applyFill="1" applyBorder="1" applyAlignment="1">
      <alignment horizontal="left" vertical="center"/>
    </xf>
    <xf numFmtId="0" fontId="3" fillId="0" borderId="79" xfId="0" applyNumberFormat="1" applyFont="1" applyFill="1" applyBorder="1" applyAlignment="1">
      <alignment horizontal="left" vertical="center"/>
    </xf>
    <xf numFmtId="0" fontId="3" fillId="0" borderId="78" xfId="0" applyNumberFormat="1" applyFont="1" applyFill="1" applyBorder="1" applyAlignment="1">
      <alignment horizontal="left" vertical="center"/>
    </xf>
    <xf numFmtId="0" fontId="3" fillId="0" borderId="59" xfId="0" applyNumberFormat="1" applyFont="1" applyFill="1" applyBorder="1" applyAlignment="1">
      <alignment horizontal="left" vertical="center"/>
    </xf>
    <xf numFmtId="0" fontId="3" fillId="0" borderId="112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 wrapText="1"/>
    </xf>
    <xf numFmtId="0" fontId="3" fillId="8" borderId="58" xfId="0" applyNumberFormat="1" applyFont="1" applyFill="1" applyBorder="1" applyAlignment="1">
      <alignment horizontal="left" vertical="center"/>
    </xf>
    <xf numFmtId="0" fontId="3" fillId="8" borderId="47" xfId="0" applyNumberFormat="1" applyFont="1" applyFill="1" applyBorder="1" applyAlignment="1">
      <alignment horizontal="left" vertical="center"/>
    </xf>
    <xf numFmtId="0" fontId="3" fillId="8" borderId="78" xfId="0" applyNumberFormat="1" applyFont="1" applyFill="1" applyBorder="1" applyAlignment="1">
      <alignment horizontal="left" vertical="center"/>
    </xf>
    <xf numFmtId="0" fontId="6" fillId="8" borderId="131" xfId="0" applyNumberFormat="1" applyFont="1" applyFill="1" applyBorder="1" applyAlignment="1">
      <alignment vertical="center"/>
    </xf>
    <xf numFmtId="0" fontId="6" fillId="8" borderId="127" xfId="0" applyNumberFormat="1" applyFont="1" applyFill="1" applyBorder="1" applyAlignment="1">
      <alignment vertical="center"/>
    </xf>
    <xf numFmtId="0" fontId="6" fillId="8" borderId="128" xfId="0" applyNumberFormat="1" applyFont="1" applyFill="1" applyBorder="1" applyAlignment="1">
      <alignment vertical="center"/>
    </xf>
    <xf numFmtId="0" fontId="6" fillId="8" borderId="126" xfId="0" applyNumberFormat="1" applyFont="1" applyFill="1" applyBorder="1" applyAlignment="1">
      <alignment vertical="center"/>
    </xf>
    <xf numFmtId="0" fontId="6" fillId="8" borderId="134" xfId="0" applyNumberFormat="1" applyFont="1" applyFill="1" applyBorder="1" applyAlignment="1">
      <alignment vertical="center"/>
    </xf>
    <xf numFmtId="0" fontId="6" fillId="8" borderId="122" xfId="0" applyNumberFormat="1" applyFont="1" applyFill="1" applyBorder="1" applyAlignment="1">
      <alignment vertical="center"/>
    </xf>
    <xf numFmtId="0" fontId="6" fillId="8" borderId="123" xfId="0" applyNumberFormat="1" applyFont="1" applyFill="1" applyBorder="1" applyAlignment="1">
      <alignment vertical="center"/>
    </xf>
    <xf numFmtId="0" fontId="6" fillId="8" borderId="121" xfId="0" applyNumberFormat="1" applyFont="1" applyFill="1" applyBorder="1" applyAlignment="1">
      <alignment vertical="center"/>
    </xf>
    <xf numFmtId="0" fontId="3" fillId="8" borderId="59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3" fillId="17" borderId="114" xfId="0" applyNumberFormat="1" applyFont="1" applyFill="1" applyBorder="1" applyAlignment="1">
      <alignment horizontal="center" vertical="center" wrapText="1"/>
    </xf>
    <xf numFmtId="0" fontId="3" fillId="17" borderId="119" xfId="0" applyNumberFormat="1" applyFont="1" applyFill="1" applyBorder="1" applyAlignment="1">
      <alignment horizontal="center" vertical="center" wrapText="1"/>
    </xf>
    <xf numFmtId="0" fontId="3" fillId="17" borderId="120" xfId="0" applyNumberFormat="1" applyFont="1" applyFill="1" applyBorder="1" applyAlignment="1">
      <alignment horizontal="center" vertical="center" wrapText="1"/>
    </xf>
    <xf numFmtId="0" fontId="3" fillId="17" borderId="115" xfId="0" applyNumberFormat="1" applyFont="1" applyFill="1" applyBorder="1" applyAlignment="1">
      <alignment horizontal="center" vertical="center" wrapText="1"/>
    </xf>
    <xf numFmtId="0" fontId="3" fillId="15" borderId="137" xfId="0" applyNumberFormat="1" applyFont="1" applyFill="1" applyBorder="1" applyAlignment="1">
      <alignment horizontal="center" vertical="center"/>
    </xf>
    <xf numFmtId="0" fontId="3" fillId="15" borderId="138" xfId="0" applyNumberFormat="1" applyFont="1" applyFill="1" applyBorder="1" applyAlignment="1">
      <alignment horizontal="center" vertical="center"/>
    </xf>
    <xf numFmtId="0" fontId="3" fillId="15" borderId="139" xfId="0" applyNumberFormat="1" applyFont="1" applyFill="1" applyBorder="1" applyAlignment="1">
      <alignment horizontal="center" vertical="center"/>
    </xf>
    <xf numFmtId="0" fontId="3" fillId="15" borderId="141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21" xfId="0" applyNumberFormat="1" applyFont="1" applyFill="1" applyBorder="1" applyAlignment="1">
      <alignment horizontal="center" vertical="center"/>
    </xf>
    <xf numFmtId="0" fontId="0" fillId="0" borderId="60" xfId="0" applyNumberFormat="1" applyFont="1" applyFill="1" applyBorder="1" applyAlignment="1">
      <alignment horizontal="center" vertical="center"/>
    </xf>
    <xf numFmtId="0" fontId="0" fillId="0" borderId="86" xfId="0" applyNumberFormat="1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1472"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99CC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auto="1"/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auto="1"/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auto="1"/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auto="1"/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auto="1"/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auto="1"/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auto="1"/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auto="1"/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auto="1"/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auto="1"/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auto="1"/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99CC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</dxfs>
  <tableStyles count="0" defaultTableStyle="TableStyleMedium9" defaultPivotStyle="PivotStyleLight16"/>
  <colors>
    <mruColors>
      <color rgb="FFFF99CC"/>
      <color rgb="FF66CCFF"/>
      <color rgb="FFFF99FF"/>
      <color rgb="FFFFFFFF"/>
      <color rgb="FF3333FF"/>
      <color rgb="FFFFFFCC"/>
      <color rgb="FFFFFF66"/>
      <color rgb="FFFFCC00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bc_log_for_excel" connectionId="1" xr16:uid="{66268C6C-5D13-4CCD-9589-C8CA9E427259}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0589-A5FE-4C6D-8709-8D0C73C759B3}">
  <sheetPr>
    <tabColor rgb="FFFFFFCC"/>
  </sheetPr>
  <dimension ref="A1:AH79"/>
  <sheetViews>
    <sheetView tabSelected="1" zoomScale="90" zoomScaleNormal="90" workbookViewId="0">
      <selection activeCell="AH5" sqref="AH5"/>
    </sheetView>
  </sheetViews>
  <sheetFormatPr defaultColWidth="9" defaultRowHeight="12.75" x14ac:dyDescent="0.25"/>
  <cols>
    <col min="1" max="1" width="2.1328125" style="10" customWidth="1"/>
    <col min="2" max="2" width="11" style="10" customWidth="1"/>
    <col min="3" max="3" width="2.3984375" style="11" customWidth="1"/>
    <col min="4" max="4" width="11" style="10" customWidth="1"/>
    <col min="5" max="5" width="2.3984375" style="11" customWidth="1"/>
    <col min="6" max="6" width="11" style="10" customWidth="1"/>
    <col min="7" max="7" width="2.3984375" style="11" customWidth="1"/>
    <col min="8" max="8" width="11" style="10" customWidth="1"/>
    <col min="9" max="9" width="2.3984375" style="11" customWidth="1"/>
    <col min="10" max="10" width="11" style="10" customWidth="1"/>
    <col min="11" max="11" width="2.3984375" style="11" customWidth="1"/>
    <col min="12" max="12" width="11" style="10" customWidth="1"/>
    <col min="13" max="13" width="2.3984375" style="11" customWidth="1"/>
    <col min="14" max="14" width="11" style="10" customWidth="1"/>
    <col min="15" max="15" width="2.3984375" style="11" customWidth="1"/>
    <col min="16" max="16" width="11" style="10" customWidth="1"/>
    <col min="17" max="17" width="2.3984375" style="11" customWidth="1"/>
    <col min="18" max="18" width="11" style="10" customWidth="1"/>
    <col min="19" max="19" width="2.3984375" style="11" customWidth="1"/>
    <col min="20" max="20" width="11" style="10" customWidth="1"/>
    <col min="21" max="21" width="2.3984375" style="11" customWidth="1"/>
    <col min="22" max="22" width="11" style="10" customWidth="1"/>
    <col min="23" max="23" width="2.3984375" style="11" customWidth="1"/>
    <col min="24" max="24" width="11" style="10" customWidth="1"/>
    <col min="25" max="25" width="2.3984375" style="12" customWidth="1"/>
    <col min="26" max="26" width="2.46484375" style="10" customWidth="1"/>
    <col min="27" max="27" width="11.46484375" style="10" hidden="1" customWidth="1"/>
    <col min="28" max="28" width="2.73046875" style="10" hidden="1" customWidth="1"/>
    <col min="29" max="29" width="11" style="10" hidden="1" customWidth="1"/>
    <col min="30" max="30" width="2.73046875" style="10" hidden="1" customWidth="1"/>
    <col min="31" max="31" width="11.73046875" style="10" customWidth="1"/>
    <col min="32" max="32" width="2.73046875" style="10" hidden="1" customWidth="1"/>
    <col min="33" max="33" width="9" style="10"/>
    <col min="34" max="34" width="9" style="10" customWidth="1"/>
    <col min="35" max="16384" width="9" style="10"/>
  </cols>
  <sheetData>
    <row r="1" spans="1:34" ht="16.149999999999999" x14ac:dyDescent="0.25">
      <c r="B1" s="174" t="s">
        <v>16</v>
      </c>
      <c r="C1" s="174"/>
      <c r="D1" s="174"/>
      <c r="E1" s="174"/>
      <c r="F1" s="174"/>
      <c r="G1" s="174"/>
    </row>
    <row r="2" spans="1:34" ht="13.15" thickBot="1" x14ac:dyDescent="0.3">
      <c r="B2" s="13" t="s">
        <v>10</v>
      </c>
      <c r="C2" s="13"/>
      <c r="D2" s="13"/>
      <c r="E2" s="13"/>
      <c r="F2" s="13"/>
      <c r="G2" s="13"/>
      <c r="L2" s="14"/>
    </row>
    <row r="3" spans="1:34" s="11" customFormat="1" ht="25.15" customHeight="1" thickTop="1" thickBot="1" x14ac:dyDescent="0.3">
      <c r="B3" s="117" t="str">
        <f ca="1">VLOOKUP(B7,INDIRECT($AH$3 &amp; "!$2:$49"),2,FALSE)</f>
        <v>あ</v>
      </c>
      <c r="C3" s="99"/>
      <c r="D3" s="118" t="str">
        <f ca="1">VLOOKUP(D7,INDIRECT($AH$3 &amp; "!$2:$49"),2,FALSE)</f>
        <v>お</v>
      </c>
      <c r="E3" s="175"/>
      <c r="F3" s="118" t="str">
        <f ca="1">VLOOKUP(F7,INDIRECT($AH$3 &amp; "!$2:$49"),2,FALSE)</f>
        <v>け</v>
      </c>
      <c r="G3" s="175"/>
      <c r="H3" s="125" t="str">
        <f ca="1">VLOOKUP(H7,INDIRECT($AH$3 &amp; "!$2:$49"),2,FALSE)</f>
        <v>す</v>
      </c>
      <c r="I3" s="175"/>
      <c r="J3" s="125" t="str">
        <f ca="1">VLOOKUP(J7,INDIRECT($AH$3 &amp; "!$2:$49"),2,FALSE)</f>
        <v>ち</v>
      </c>
      <c r="K3" s="175"/>
      <c r="L3" s="125" t="str">
        <f ca="1">VLOOKUP(L7,INDIRECT($AH$3 &amp; "!$2:$49"),2,FALSE)</f>
        <v>な</v>
      </c>
      <c r="M3" s="175"/>
      <c r="N3" s="119" t="str">
        <f ca="1">VLOOKUP(N7,INDIRECT($AH$3 &amp; "!$2:$49"),2,FALSE)</f>
        <v>の</v>
      </c>
      <c r="O3" s="175"/>
      <c r="P3" s="119" t="str">
        <f ca="1">VLOOKUP(P7,INDIRECT($AH$3 &amp; "!$2:$49"),2,FALSE)</f>
        <v>へ</v>
      </c>
      <c r="Q3" s="175"/>
      <c r="R3" s="119" t="str">
        <f ca="1">VLOOKUP(R7,INDIRECT($AH$3 &amp; "!$2:$49"),2,FALSE)</f>
        <v>む</v>
      </c>
      <c r="S3" s="175"/>
      <c r="T3" s="119" t="str">
        <f ca="1">VLOOKUP(T7,INDIRECT($AH$3 &amp; "!$2:$49"),2,FALSE)</f>
        <v>ゆ</v>
      </c>
      <c r="U3" s="175"/>
      <c r="V3" s="119" t="str">
        <f ca="1">VLOOKUP(V7,INDIRECT($AH$3 &amp; "!$2:$49"),2,FALSE)</f>
        <v>る</v>
      </c>
      <c r="W3" s="175"/>
      <c r="X3" s="119" t="str">
        <f ca="1">VLOOKUP(X7,INDIRECT($AH$3 &amp; "!$2:$49"),2,FALSE)</f>
        <v>を</v>
      </c>
      <c r="Y3" s="183"/>
      <c r="AA3" s="177" t="s">
        <v>9</v>
      </c>
      <c r="AB3" s="178"/>
      <c r="AC3" s="178"/>
      <c r="AD3" s="179"/>
      <c r="AH3" s="11" t="s">
        <v>258</v>
      </c>
    </row>
    <row r="4" spans="1:34" ht="13.5" hidden="1" customHeight="1" thickTop="1" thickBot="1" x14ac:dyDescent="0.3">
      <c r="B4" s="121" t="e">
        <f>VLOOKUP(1,#REF!,3,FALSE)</f>
        <v>#REF!</v>
      </c>
      <c r="C4" s="145"/>
      <c r="D4" s="1" t="e">
        <f>VLOOKUP(5,#REF!,3,FALSE)</f>
        <v>#REF!</v>
      </c>
      <c r="E4" s="176"/>
      <c r="F4" s="1" t="e">
        <f>VLOOKUP(9,#REF!,3,FALSE)</f>
        <v>#REF!</v>
      </c>
      <c r="G4" s="176"/>
      <c r="H4" s="2" t="e">
        <f>VLOOKUP(13,#REF!,3,FALSE)</f>
        <v>#REF!</v>
      </c>
      <c r="I4" s="176"/>
      <c r="J4" s="2" t="e">
        <f>VLOOKUP(17,#REF!,3,FALSE)</f>
        <v>#REF!</v>
      </c>
      <c r="K4" s="176"/>
      <c r="L4" s="2" t="e">
        <f>VLOOKUP(21,#REF!,3,FALSE)</f>
        <v>#REF!</v>
      </c>
      <c r="M4" s="176"/>
      <c r="N4" s="3" t="e">
        <f>VLOOKUP(25,#REF!,3,FALSE)</f>
        <v>#REF!</v>
      </c>
      <c r="O4" s="176"/>
      <c r="P4" s="3" t="e">
        <f>VLOOKUP(29,#REF!,3,FALSE)</f>
        <v>#REF!</v>
      </c>
      <c r="Q4" s="176"/>
      <c r="R4" s="3" t="e">
        <f>VLOOKUP(33,#REF!,3,FALSE)</f>
        <v>#REF!</v>
      </c>
      <c r="S4" s="176"/>
      <c r="T4" s="3" t="e">
        <f>VLOOKUP(37,#REF!,3,FALSE)</f>
        <v>#REF!</v>
      </c>
      <c r="U4" s="176"/>
      <c r="V4" s="3" t="e">
        <f>VLOOKUP(41,#REF!,3,FALSE)</f>
        <v>#REF!</v>
      </c>
      <c r="W4" s="176"/>
      <c r="X4" s="3" t="e">
        <f>VLOOKUP(45,#REF!,3,FALSE)</f>
        <v>#REF!</v>
      </c>
      <c r="Y4" s="184"/>
      <c r="AA4" s="15" t="s">
        <v>0</v>
      </c>
      <c r="AB4" s="16">
        <f ca="1">COUNTIF($B$3:$Y$24,4)</f>
        <v>0</v>
      </c>
      <c r="AC4" s="17" t="s">
        <v>6</v>
      </c>
      <c r="AD4" s="18">
        <f ca="1">COUNTIF($B$3:$Y$24,"高３")</f>
        <v>0</v>
      </c>
      <c r="AE4" s="19"/>
      <c r="AF4" s="10">
        <v>4</v>
      </c>
      <c r="AG4" s="20"/>
    </row>
    <row r="5" spans="1:34" ht="13.15" thickTop="1" x14ac:dyDescent="0.25">
      <c r="B5" s="180" t="str">
        <f ca="1">VLOOKUP(B7,INDIRECT($AH$3 &amp; "!$2:$49"),3,FALSE) &amp; ""</f>
        <v>●●●xx</v>
      </c>
      <c r="C5" s="181"/>
      <c r="D5" s="182" t="str">
        <f t="shared" ref="D5" ca="1" si="0">VLOOKUP(D7,INDIRECT($AH$3 &amp; "!$2:$49"),3,FALSE) &amp; ""</f>
        <v>●●○◎◎</v>
      </c>
      <c r="E5" s="181"/>
      <c r="F5" s="182" t="str">
        <f t="shared" ref="F5" ca="1" si="1">VLOOKUP(F7,INDIRECT($AH$3 &amp; "!$2:$49"),3,FALSE) &amp; ""</f>
        <v>●●○x○○</v>
      </c>
      <c r="G5" s="181"/>
      <c r="H5" s="182" t="str">
        <f t="shared" ref="H5" ca="1" si="2">VLOOKUP(H7,INDIRECT($AH$3 &amp; "!$2:$49"),3,FALSE) &amp; ""</f>
        <v>●○○○○</v>
      </c>
      <c r="I5" s="181"/>
      <c r="J5" s="182" t="str">
        <f t="shared" ref="J5" ca="1" si="3">VLOOKUP(J7,INDIRECT($AH$3 &amp; "!$2:$49"),3,FALSE) &amp; ""</f>
        <v>●○○○○</v>
      </c>
      <c r="K5" s="181"/>
      <c r="L5" s="182" t="str">
        <f t="shared" ref="L5" ca="1" si="4">VLOOKUP(L7,INDIRECT($AH$3 &amp; "!$2:$49"),3,FALSE) &amp; ""</f>
        <v>●○○◎◎</v>
      </c>
      <c r="M5" s="181"/>
      <c r="N5" s="182" t="str">
        <f t="shared" ref="N5" ca="1" si="5">VLOOKUP(N7,INDIRECT($AH$3 &amp; "!$2:$49"),3,FALSE) &amp; ""</f>
        <v>○○○x</v>
      </c>
      <c r="O5" s="181"/>
      <c r="P5" s="182" t="str">
        <f t="shared" ref="P5" ca="1" si="6">VLOOKUP(P7,INDIRECT($AH$3 &amp; "!$2:$49"),3,FALSE) &amp; ""</f>
        <v>xx</v>
      </c>
      <c r="Q5" s="181"/>
      <c r="R5" s="182" t="str">
        <f t="shared" ref="R5" ca="1" si="7">VLOOKUP(R7,INDIRECT($AH$3 &amp; "!$2:$49"),3,FALSE) &amp; ""</f>
        <v>○○○○</v>
      </c>
      <c r="S5" s="181"/>
      <c r="T5" s="182" t="str">
        <f t="shared" ref="T5" ca="1" si="8">VLOOKUP(T7,INDIRECT($AH$3 &amp; "!$2:$49"),3,FALSE) &amp; ""</f>
        <v>○○x○</v>
      </c>
      <c r="U5" s="181"/>
      <c r="V5" s="182" t="str">
        <f t="shared" ref="V5" ca="1" si="9">VLOOKUP(V7,INDIRECT($AH$3 &amp; "!$2:$49"),3,FALSE) &amp; ""</f>
        <v>○○x○○x</v>
      </c>
      <c r="W5" s="181"/>
      <c r="X5" s="182" t="str">
        <f t="shared" ref="X5" ca="1" si="10">VLOOKUP(X7,INDIRECT($AH$3 &amp; "!$2:$49"),3,FALSE) &amp; ""</f>
        <v>x○○○○</v>
      </c>
      <c r="Y5" s="185"/>
      <c r="AA5" s="21" t="s">
        <v>1</v>
      </c>
      <c r="AB5" s="16">
        <f ca="1">COUNTIF($B$3:$Y$24,3)</f>
        <v>1</v>
      </c>
      <c r="AC5" s="17" t="s">
        <v>7</v>
      </c>
      <c r="AD5" s="18">
        <f ca="1">COUNTIF($B$3:$Y$24,"高２")</f>
        <v>0</v>
      </c>
      <c r="AE5" s="19"/>
      <c r="AF5" s="10">
        <v>3</v>
      </c>
      <c r="AG5" s="20"/>
    </row>
    <row r="6" spans="1:34" s="6" customFormat="1" ht="13.15" thickBot="1" x14ac:dyDescent="0.3">
      <c r="B6" s="186" t="str">
        <f ca="1">VLOOKUP(B7,INDIRECT($AH$3 &amp; "!$2:$49"),4,FALSE)</f>
        <v>1st</v>
      </c>
      <c r="C6" s="187"/>
      <c r="D6" s="188" t="str">
        <f t="shared" ref="D6" ca="1" si="11">VLOOKUP(D7,INDIRECT($AH$3 &amp; "!$2:$49"),4,FALSE)</f>
        <v>5th ③</v>
      </c>
      <c r="E6" s="187"/>
      <c r="F6" s="188" t="str">
        <f t="shared" ref="F6" ca="1" si="12">VLOOKUP(F7,INDIRECT($AH$3 &amp; "!$2:$49"),4,FALSE)</f>
        <v>9th ④</v>
      </c>
      <c r="G6" s="187"/>
      <c r="H6" s="188" t="str">
        <f t="shared" ref="H6" ca="1" si="13">VLOOKUP(H7,INDIRECT($AH$3 &amp; "!$2:$49"),4,FALSE)</f>
        <v>13th ②</v>
      </c>
      <c r="I6" s="187"/>
      <c r="J6" s="188" t="str">
        <f t="shared" ref="J6" ca="1" si="14">VLOOKUP(J7,INDIRECT($AH$3 &amp; "!$2:$49"),4,FALSE)</f>
        <v>17th ⑤</v>
      </c>
      <c r="K6" s="187"/>
      <c r="L6" s="188" t="str">
        <f t="shared" ref="L6" ca="1" si="15">VLOOKUP(L7,INDIRECT($AH$3 &amp; "!$2:$49"),4,FALSE)</f>
        <v>21st ①</v>
      </c>
      <c r="M6" s="187"/>
      <c r="N6" s="188" t="str">
        <f t="shared" ref="N6" ca="1" si="16">VLOOKUP(N7,INDIRECT($AH$3 &amp; "!$2:$49"),4,FALSE)</f>
        <v>25th</v>
      </c>
      <c r="O6" s="187"/>
      <c r="P6" s="188" t="str">
        <f t="shared" ref="P6" ca="1" si="17">VLOOKUP(P7,INDIRECT($AH$3 &amp; "!$2:$49"),4,FALSE)</f>
        <v>29th</v>
      </c>
      <c r="Q6" s="187"/>
      <c r="R6" s="188" t="str">
        <f t="shared" ref="R6" ca="1" si="18">VLOOKUP(R7,INDIRECT($AH$3 &amp; "!$2:$49"),4,FALSE)</f>
        <v>33rd</v>
      </c>
      <c r="S6" s="187"/>
      <c r="T6" s="188" t="str">
        <f t="shared" ref="T6" ca="1" si="19">VLOOKUP(T7,INDIRECT($AH$3 &amp; "!$2:$49"),4,FALSE)</f>
        <v>37th</v>
      </c>
      <c r="U6" s="187"/>
      <c r="V6" s="188" t="str">
        <f t="shared" ref="V6" ca="1" si="20">VLOOKUP(V7,INDIRECT($AH$3 &amp; "!$2:$49"),4,FALSE)</f>
        <v>41st</v>
      </c>
      <c r="W6" s="187"/>
      <c r="X6" s="188" t="str">
        <f t="shared" ref="X6" ca="1" si="21">VLOOKUP(X7,INDIRECT($AH$3 &amp; "!$2:$49"),4,FALSE)</f>
        <v>45th</v>
      </c>
      <c r="Y6" s="189"/>
      <c r="AA6" s="22" t="s">
        <v>2</v>
      </c>
      <c r="AB6" s="16">
        <f ca="1">COUNTIF($B$3:$Y$24,2)</f>
        <v>1</v>
      </c>
      <c r="AC6" s="17" t="s">
        <v>8</v>
      </c>
      <c r="AD6" s="18">
        <f ca="1">COUNTIF($B$3:$Y$24,"高１")</f>
        <v>0</v>
      </c>
      <c r="AE6" s="23"/>
      <c r="AF6" s="6">
        <v>2</v>
      </c>
      <c r="AG6" s="23"/>
    </row>
    <row r="7" spans="1:34" s="24" customFormat="1" ht="13.15" hidden="1" thickTop="1" x14ac:dyDescent="0.25">
      <c r="B7" s="4">
        <v>1</v>
      </c>
      <c r="C7" s="4"/>
      <c r="D7" s="54">
        <v>5</v>
      </c>
      <c r="E7" s="54"/>
      <c r="F7" s="54">
        <v>9</v>
      </c>
      <c r="G7" s="54"/>
      <c r="H7" s="54">
        <v>13</v>
      </c>
      <c r="I7" s="54"/>
      <c r="J7" s="54">
        <v>17</v>
      </c>
      <c r="K7" s="54"/>
      <c r="L7" s="54">
        <v>21</v>
      </c>
      <c r="M7" s="54"/>
      <c r="N7" s="54">
        <v>25</v>
      </c>
      <c r="O7" s="54"/>
      <c r="P7" s="54">
        <v>29</v>
      </c>
      <c r="Q7" s="54"/>
      <c r="R7" s="54">
        <v>33</v>
      </c>
      <c r="S7" s="54"/>
      <c r="T7" s="54">
        <v>37</v>
      </c>
      <c r="U7" s="54"/>
      <c r="V7" s="54">
        <v>41</v>
      </c>
      <c r="W7" s="54"/>
      <c r="X7" s="54">
        <v>45</v>
      </c>
      <c r="Y7" s="54"/>
      <c r="AA7" s="22"/>
      <c r="AB7" s="25"/>
      <c r="AC7" s="26"/>
      <c r="AD7" s="27"/>
    </row>
    <row r="8" spans="1:34" ht="13.5" thickTop="1" thickBot="1" x14ac:dyDescent="0.3">
      <c r="B8" s="5" t="s">
        <v>19</v>
      </c>
      <c r="C8" s="6"/>
      <c r="D8" s="7"/>
      <c r="E8" s="6"/>
      <c r="F8" s="7"/>
      <c r="G8" s="6"/>
      <c r="H8" s="7"/>
      <c r="I8" s="6"/>
      <c r="J8" s="7"/>
      <c r="K8" s="6"/>
      <c r="L8" s="7"/>
      <c r="M8" s="6"/>
      <c r="N8" s="7"/>
      <c r="O8" s="6"/>
      <c r="P8" s="7"/>
      <c r="Q8" s="6"/>
      <c r="R8" s="7"/>
      <c r="S8" s="6"/>
      <c r="T8" s="7"/>
      <c r="U8" s="6"/>
      <c r="V8" s="7"/>
      <c r="W8" s="6"/>
      <c r="X8" s="7"/>
      <c r="Y8" s="6"/>
      <c r="AA8" s="28" t="s">
        <v>3</v>
      </c>
      <c r="AB8" s="29">
        <f ca="1">COUNTIF($B$3:$Y$24,1)</f>
        <v>1</v>
      </c>
      <c r="AC8" s="30" t="s">
        <v>4</v>
      </c>
      <c r="AD8" s="31">
        <f ca="1">COUNTIF($B$3:$Y$24,"中１")+COUNTIF($B$3:$Y$24,"中２")+COUNTIF($B$3:$Y$24,"中３")</f>
        <v>0</v>
      </c>
      <c r="AE8" s="20"/>
      <c r="AF8" s="10">
        <v>1</v>
      </c>
      <c r="AG8" s="19"/>
    </row>
    <row r="9" spans="1:34" s="11" customFormat="1" ht="26.25" thickTop="1" thickBot="1" x14ac:dyDescent="0.3">
      <c r="B9" s="146" t="str">
        <f ca="1">VLOOKUP(B13,INDIRECT($AH$3 &amp; "!$2:$49"),2,FALSE)</f>
        <v>い</v>
      </c>
      <c r="C9" s="175"/>
      <c r="D9" s="147" t="str">
        <f ca="1">VLOOKUP(D13,INDIRECT($AH$3 &amp; "!$2:$49"),2,FALSE)</f>
        <v>か</v>
      </c>
      <c r="E9" s="175"/>
      <c r="F9" s="147" t="str">
        <f ca="1">VLOOKUP(F13,INDIRECT($AH$3 &amp; "!$2:$49"),2,FALSE)</f>
        <v>こ</v>
      </c>
      <c r="G9" s="175"/>
      <c r="H9" s="148" t="str">
        <f ca="1">VLOOKUP(H13,INDIRECT($AH$3 &amp; "!$2:$49"),2,FALSE)</f>
        <v>せ</v>
      </c>
      <c r="I9" s="175"/>
      <c r="J9" s="148" t="str">
        <f ca="1">VLOOKUP(J13,INDIRECT($AH$3 &amp; "!$2:$49"),2,FALSE)</f>
        <v>つ</v>
      </c>
      <c r="K9" s="175"/>
      <c r="L9" s="148" t="str">
        <f ca="1">VLOOKUP(L13,INDIRECT($AH$3 &amp; "!$2:$49"),2,FALSE)</f>
        <v>に</v>
      </c>
      <c r="M9" s="175"/>
      <c r="N9" s="149" t="str">
        <f ca="1">VLOOKUP(N13,INDIRECT($AH$3 &amp; "!$2:$49"),2,FALSE)</f>
        <v>は</v>
      </c>
      <c r="O9" s="175"/>
      <c r="P9" s="149" t="str">
        <f ca="1">VLOOKUP(P13,INDIRECT($AH$3 &amp; "!$2:$49"),2,FALSE)</f>
        <v>ほ</v>
      </c>
      <c r="Q9" s="175"/>
      <c r="R9" s="149" t="str">
        <f ca="1">VLOOKUP(R13,INDIRECT($AH$3 &amp; "!$2:$49"),2,FALSE)</f>
        <v>め</v>
      </c>
      <c r="S9" s="175"/>
      <c r="T9" s="149" t="str">
        <f ca="1">VLOOKUP(T13,INDIRECT($AH$3 &amp; "!$2:$49"),2,FALSE)</f>
        <v>よ</v>
      </c>
      <c r="U9" s="175"/>
      <c r="V9" s="149" t="str">
        <f ca="1">VLOOKUP(V13,INDIRECT($AH$3 &amp; "!$2:$49"),2,FALSE)</f>
        <v>れ</v>
      </c>
      <c r="W9" s="175"/>
      <c r="X9" s="149" t="str">
        <f ca="1">VLOOKUP(X13,INDIRECT($AH$3 &amp; "!$2:$49"),2,FALSE)</f>
        <v>ん</v>
      </c>
      <c r="Y9" s="183"/>
      <c r="Z9" s="33"/>
      <c r="AC9" s="32"/>
      <c r="AD9" s="9"/>
      <c r="AE9" s="10"/>
      <c r="AF9" s="10" t="s">
        <v>24</v>
      </c>
      <c r="AG9" s="10"/>
    </row>
    <row r="10" spans="1:34" s="11" customFormat="1" ht="13.5" hidden="1" customHeight="1" thickTop="1" thickBot="1" x14ac:dyDescent="0.3">
      <c r="B10" s="121" t="e">
        <f>VLOOKUP(2,#REF!,3,FALSE)</f>
        <v>#REF!</v>
      </c>
      <c r="C10" s="176"/>
      <c r="D10" s="1" t="e">
        <f>VLOOKUP(6,#REF!,3,FALSE)</f>
        <v>#REF!</v>
      </c>
      <c r="E10" s="176"/>
      <c r="F10" s="1" t="e">
        <f>VLOOKUP(10,#REF!,3,FALSE)</f>
        <v>#REF!</v>
      </c>
      <c r="G10" s="176"/>
      <c r="H10" s="2" t="e">
        <f>VLOOKUP(14,#REF!,3,FALSE)</f>
        <v>#REF!</v>
      </c>
      <c r="I10" s="176"/>
      <c r="J10" s="2" t="e">
        <f>VLOOKUP(18,#REF!,3,FALSE)</f>
        <v>#REF!</v>
      </c>
      <c r="K10" s="176"/>
      <c r="L10" s="2" t="e">
        <f>VLOOKUP(22,#REF!,3,FALSE)</f>
        <v>#REF!</v>
      </c>
      <c r="M10" s="176"/>
      <c r="N10" s="3" t="e">
        <f>VLOOKUP(26,#REF!,3,FALSE)</f>
        <v>#REF!</v>
      </c>
      <c r="O10" s="176"/>
      <c r="P10" s="3" t="e">
        <f>VLOOKUP(30,#REF!,3,FALSE)</f>
        <v>#REF!</v>
      </c>
      <c r="Q10" s="176"/>
      <c r="R10" s="3" t="e">
        <f>VLOOKUP(34,#REF!,3,FALSE)</f>
        <v>#REF!</v>
      </c>
      <c r="S10" s="176"/>
      <c r="T10" s="3" t="e">
        <f>VLOOKUP(38,#REF!,3,FALSE)</f>
        <v>#REF!</v>
      </c>
      <c r="U10" s="176"/>
      <c r="V10" s="3" t="e">
        <f>VLOOKUP(42,#REF!,3,FALSE)</f>
        <v>#REF!</v>
      </c>
      <c r="W10" s="176"/>
      <c r="X10" s="3" t="e">
        <f>VLOOKUP(46,#REF!,3,FALSE)</f>
        <v>#REF!</v>
      </c>
      <c r="Y10" s="184"/>
      <c r="Z10" s="33"/>
      <c r="AA10" s="10"/>
      <c r="AB10" s="10"/>
      <c r="AC10" s="10"/>
      <c r="AD10" s="10"/>
      <c r="AE10" s="10"/>
      <c r="AF10" s="10" t="s">
        <v>25</v>
      </c>
      <c r="AG10" s="10"/>
    </row>
    <row r="11" spans="1:34" ht="13.5" thickTop="1" thickBot="1" x14ac:dyDescent="0.3">
      <c r="B11" s="180" t="str">
        <f ca="1">VLOOKUP(B13,INDIRECT($AH$3 &amp; "!$2:$49"),3,FALSE) &amp; ""</f>
        <v>●●●○◎◎</v>
      </c>
      <c r="C11" s="181"/>
      <c r="D11" s="182" t="str">
        <f t="shared" ref="D11" ca="1" si="22">VLOOKUP(D13,INDIRECT($AH$3 &amp; "!$2:$49"),3,FALSE) &amp; ""</f>
        <v>●●○○○</v>
      </c>
      <c r="E11" s="181"/>
      <c r="F11" s="182" t="str">
        <f t="shared" ref="F11" ca="1" si="23">VLOOKUP(F13,INDIRECT($AH$3 &amp; "!$2:$49"),3,FALSE) &amp; ""</f>
        <v>●●○x○○</v>
      </c>
      <c r="G11" s="181"/>
      <c r="H11" s="182" t="str">
        <f t="shared" ref="H11" ca="1" si="24">VLOOKUP(H13,INDIRECT($AH$3 &amp; "!$2:$49"),3,FALSE) &amp; ""</f>
        <v>●○x○x</v>
      </c>
      <c r="I11" s="181"/>
      <c r="J11" s="182" t="str">
        <f t="shared" ref="J11" ca="1" si="25">VLOOKUP(J13,INDIRECT($AH$3 &amp; "!$2:$49"),3,FALSE) &amp; ""</f>
        <v>●○◎◎x</v>
      </c>
      <c r="K11" s="181"/>
      <c r="L11" s="182" t="str">
        <f t="shared" ref="L11" ca="1" si="26">VLOOKUP(L13,INDIRECT($AH$3 &amp; "!$2:$49"),3,FALSE) &amp; ""</f>
        <v>●○</v>
      </c>
      <c r="M11" s="181"/>
      <c r="N11" s="182" t="str">
        <f t="shared" ref="N11" ca="1" si="27">VLOOKUP(N13,INDIRECT($AH$3 &amp; "!$2:$49"),3,FALSE) &amp; ""</f>
        <v>○○○○○</v>
      </c>
      <c r="O11" s="181"/>
      <c r="P11" s="182" t="str">
        <f t="shared" ref="P11" ca="1" si="28">VLOOKUP(P13,INDIRECT($AH$3 &amp; "!$2:$49"),3,FALSE) &amp; ""</f>
        <v>○○○◎◎</v>
      </c>
      <c r="Q11" s="181"/>
      <c r="R11" s="182" t="str">
        <f t="shared" ref="R11" ca="1" si="29">VLOOKUP(R13,INDIRECT($AH$3 &amp; "!$2:$49"),3,FALSE) &amp; ""</f>
        <v>○○</v>
      </c>
      <c r="S11" s="181"/>
      <c r="T11" s="182" t="str">
        <f t="shared" ref="T11" ca="1" si="30">VLOOKUP(T13,INDIRECT($AH$3 &amp; "!$2:$49"),3,FALSE) &amp; ""</f>
        <v>○xx</v>
      </c>
      <c r="U11" s="181"/>
      <c r="V11" s="182" t="str">
        <f t="shared" ref="V11" ca="1" si="31">VLOOKUP(V13,INDIRECT($AH$3 &amp; "!$2:$49"),3,FALSE) &amp; ""</f>
        <v>○○</v>
      </c>
      <c r="W11" s="181"/>
      <c r="X11" s="182" t="str">
        <f t="shared" ref="X11" ca="1" si="32">VLOOKUP(X13,INDIRECT($AH$3 &amp; "!$2:$49"),3,FALSE) &amp; ""</f>
        <v>○x○○</v>
      </c>
      <c r="Y11" s="185"/>
      <c r="AA11" s="190" t="s">
        <v>11</v>
      </c>
      <c r="AB11" s="190"/>
      <c r="AC11" s="190"/>
      <c r="AD11" s="190"/>
      <c r="AF11" s="10" t="s">
        <v>23</v>
      </c>
    </row>
    <row r="12" spans="1:34" s="6" customFormat="1" ht="13.5" thickTop="1" thickBot="1" x14ac:dyDescent="0.3">
      <c r="B12" s="186" t="str">
        <f ca="1">VLOOKUP(B13,INDIRECT($AH$3 &amp; "!$2:$49"),4,FALSE)</f>
        <v>2nd ②</v>
      </c>
      <c r="C12" s="187"/>
      <c r="D12" s="188" t="str">
        <f t="shared" ref="D12" ca="1" si="33">VLOOKUP(D13,INDIRECT($AH$3 &amp; "!$2:$49"),4,FALSE)</f>
        <v>6th ①</v>
      </c>
      <c r="E12" s="187"/>
      <c r="F12" s="188" t="str">
        <f t="shared" ref="F12" ca="1" si="34">VLOOKUP(F13,INDIRECT($AH$3 &amp; "!$2:$49"),4,FALSE)</f>
        <v>10th ⑤</v>
      </c>
      <c r="G12" s="187"/>
      <c r="H12" s="188" t="str">
        <f t="shared" ref="H12" ca="1" si="35">VLOOKUP(H13,INDIRECT($AH$3 &amp; "!$2:$49"),4,FALSE)</f>
        <v>14th</v>
      </c>
      <c r="I12" s="187"/>
      <c r="J12" s="188" t="str">
        <f t="shared" ref="J12" ca="1" si="36">VLOOKUP(J13,INDIRECT($AH$3 &amp; "!$2:$49"),4,FALSE)</f>
        <v>18th</v>
      </c>
      <c r="K12" s="187"/>
      <c r="L12" s="188" t="str">
        <f t="shared" ref="L12" ca="1" si="37">VLOOKUP(L13,INDIRECT($AH$3 &amp; "!$2:$49"),4,FALSE)</f>
        <v>22nd</v>
      </c>
      <c r="M12" s="187"/>
      <c r="N12" s="188" t="str">
        <f t="shared" ref="N12" ca="1" si="38">VLOOKUP(N13,INDIRECT($AH$3 &amp; "!$2:$49"),4,FALSE)</f>
        <v>26th ③</v>
      </c>
      <c r="O12" s="187"/>
      <c r="P12" s="188" t="str">
        <f t="shared" ref="P12" ca="1" si="39">VLOOKUP(P13,INDIRECT($AH$3 &amp; "!$2:$49"),4,FALSE)</f>
        <v>30th ④</v>
      </c>
      <c r="Q12" s="187"/>
      <c r="R12" s="188" t="str">
        <f t="shared" ref="R12" ca="1" si="40">VLOOKUP(R13,INDIRECT($AH$3 &amp; "!$2:$49"),4,FALSE)</f>
        <v>34th</v>
      </c>
      <c r="S12" s="187"/>
      <c r="T12" s="188" t="str">
        <f t="shared" ref="T12" ca="1" si="41">VLOOKUP(T13,INDIRECT($AH$3 &amp; "!$2:$49"),4,FALSE)</f>
        <v>38th</v>
      </c>
      <c r="U12" s="187"/>
      <c r="V12" s="188" t="str">
        <f t="shared" ref="V12" ca="1" si="42">VLOOKUP(V13,INDIRECT($AH$3 &amp; "!$2:$49"),4,FALSE)</f>
        <v>42nd</v>
      </c>
      <c r="W12" s="187"/>
      <c r="X12" s="188" t="str">
        <f t="shared" ref="X12" ca="1" si="43">VLOOKUP(X13,INDIRECT($AH$3 &amp; "!$2:$49"),4,FALSE)</f>
        <v>46th</v>
      </c>
      <c r="Y12" s="189"/>
      <c r="AA12" s="191" t="s">
        <v>14</v>
      </c>
      <c r="AB12" s="191"/>
      <c r="AC12" s="191"/>
      <c r="AD12" s="191"/>
      <c r="AE12" s="10"/>
      <c r="AF12" s="10" t="s">
        <v>26</v>
      </c>
      <c r="AG12" s="10"/>
    </row>
    <row r="13" spans="1:34" s="24" customFormat="1" ht="19.149999999999999" hidden="1" customHeight="1" thickTop="1" thickBot="1" x14ac:dyDescent="0.3">
      <c r="B13" s="4">
        <v>2</v>
      </c>
      <c r="C13" s="4"/>
      <c r="D13" s="54">
        <v>6</v>
      </c>
      <c r="E13" s="54"/>
      <c r="F13" s="54">
        <v>10</v>
      </c>
      <c r="G13" s="54"/>
      <c r="H13" s="54">
        <v>14</v>
      </c>
      <c r="I13" s="54"/>
      <c r="J13" s="54">
        <v>18</v>
      </c>
      <c r="K13" s="54"/>
      <c r="L13" s="54">
        <v>22</v>
      </c>
      <c r="M13" s="54"/>
      <c r="N13" s="54">
        <v>26</v>
      </c>
      <c r="O13" s="54"/>
      <c r="P13" s="54">
        <v>30</v>
      </c>
      <c r="Q13" s="54"/>
      <c r="R13" s="54">
        <v>34</v>
      </c>
      <c r="S13" s="54"/>
      <c r="T13" s="54">
        <v>38</v>
      </c>
      <c r="U13" s="54"/>
      <c r="V13" s="54">
        <v>42</v>
      </c>
      <c r="W13" s="54"/>
      <c r="X13" s="54">
        <v>46</v>
      </c>
      <c r="Y13" s="54"/>
      <c r="AA13" s="191"/>
      <c r="AB13" s="191"/>
      <c r="AC13" s="191"/>
      <c r="AD13" s="191"/>
    </row>
    <row r="14" spans="1:34" ht="13.5" thickTop="1" thickBot="1" x14ac:dyDescent="0.3">
      <c r="B14" s="6" t="s">
        <v>20</v>
      </c>
      <c r="C14" s="6"/>
      <c r="D14" s="7"/>
      <c r="E14" s="8"/>
      <c r="F14" s="7"/>
      <c r="G14" s="6"/>
      <c r="H14" s="7"/>
      <c r="I14" s="6"/>
      <c r="J14" s="7"/>
      <c r="K14" s="6"/>
      <c r="L14" s="7"/>
      <c r="M14" s="6"/>
      <c r="N14" s="7"/>
      <c r="O14" s="6"/>
      <c r="P14" s="7"/>
      <c r="Q14" s="6"/>
      <c r="R14" s="7"/>
      <c r="S14" s="6"/>
      <c r="T14" s="7"/>
      <c r="U14" s="6"/>
      <c r="V14" s="7"/>
      <c r="W14" s="6"/>
      <c r="X14" s="7"/>
      <c r="Y14" s="6"/>
      <c r="AA14" s="191"/>
      <c r="AB14" s="191"/>
      <c r="AC14" s="191"/>
      <c r="AD14" s="191"/>
      <c r="AF14" s="10" t="s">
        <v>27</v>
      </c>
    </row>
    <row r="15" spans="1:34" s="11" customFormat="1" ht="13.5" thickTop="1" thickBot="1" x14ac:dyDescent="0.3">
      <c r="A15" s="33"/>
      <c r="B15" s="146" t="str">
        <f ca="1">VLOOKUP(B19,INDIRECT($AH$3 &amp; "!$2:$49"),2,FALSE)</f>
        <v>う</v>
      </c>
      <c r="C15" s="175"/>
      <c r="D15" s="147" t="str">
        <f ca="1">VLOOKUP(D19,INDIRECT($AH$3 &amp; "!$2:$49"),2,FALSE)</f>
        <v>き</v>
      </c>
      <c r="E15" s="175"/>
      <c r="F15" s="147" t="str">
        <f ca="1">VLOOKUP(F19,INDIRECT($AH$3 &amp; "!$2:$49"),2,FALSE)</f>
        <v>さ</v>
      </c>
      <c r="G15" s="175"/>
      <c r="H15" s="148" t="str">
        <f ca="1">VLOOKUP(H19,INDIRECT($AH$3 &amp; "!$2:$49"),2,FALSE)</f>
        <v>そ</v>
      </c>
      <c r="I15" s="175"/>
      <c r="J15" s="148" t="str">
        <f ca="1">VLOOKUP(J19,INDIRECT($AH$3 &amp; "!$2:$49"),2,FALSE)</f>
        <v>て</v>
      </c>
      <c r="K15" s="175"/>
      <c r="L15" s="148" t="str">
        <f ca="1">VLOOKUP(L19,INDIRECT($AH$3 &amp; "!$2:$49"),2,FALSE)</f>
        <v>ぬ</v>
      </c>
      <c r="M15" s="175"/>
      <c r="N15" s="149" t="str">
        <f ca="1">VLOOKUP(N19,INDIRECT($AH$3 &amp; "!$2:$49"),2,FALSE)</f>
        <v>ひ</v>
      </c>
      <c r="O15" s="175"/>
      <c r="P15" s="149" t="str">
        <f ca="1">VLOOKUP(P19,INDIRECT($AH$3 &amp; "!$2:$49"),2,FALSE)</f>
        <v>ま</v>
      </c>
      <c r="Q15" s="175"/>
      <c r="R15" s="149" t="str">
        <f ca="1">VLOOKUP(R19,INDIRECT($AH$3 &amp; "!$2:$49"),2,FALSE)</f>
        <v>も</v>
      </c>
      <c r="S15" s="175"/>
      <c r="T15" s="149" t="str">
        <f ca="1">VLOOKUP(T19,INDIRECT($AH$3 &amp; "!$2:$49"),2,FALSE)</f>
        <v>ら</v>
      </c>
      <c r="U15" s="175"/>
      <c r="V15" s="149" t="str">
        <f ca="1">VLOOKUP(V19,INDIRECT($AH$3 &amp; "!$2:$49"),2,FALSE)</f>
        <v>ろ</v>
      </c>
      <c r="W15" s="175"/>
      <c r="X15" s="149" t="str">
        <f ca="1">VLOOKUP(X19,INDIRECT($AH$3 &amp; "!$2:$49"),2,FALSE)</f>
        <v>が</v>
      </c>
      <c r="Y15" s="183"/>
      <c r="AA15" s="191"/>
      <c r="AB15" s="191"/>
      <c r="AC15" s="191"/>
      <c r="AD15" s="191"/>
      <c r="AE15" s="10"/>
      <c r="AF15" s="10" t="s">
        <v>28</v>
      </c>
      <c r="AG15" s="10"/>
    </row>
    <row r="16" spans="1:34" s="11" customFormat="1" ht="13.5" hidden="1" customHeight="1" thickTop="1" thickBot="1" x14ac:dyDescent="0.3">
      <c r="A16" s="33"/>
      <c r="B16" s="121" t="e">
        <f>VLOOKUP(3,#REF!,3,FALSE)</f>
        <v>#REF!</v>
      </c>
      <c r="C16" s="176"/>
      <c r="D16" s="1" t="e">
        <f>VLOOKUP(7,#REF!,3,FALSE)</f>
        <v>#REF!</v>
      </c>
      <c r="E16" s="176"/>
      <c r="F16" s="1" t="e">
        <f>VLOOKUP(11,#REF!,3,FALSE)</f>
        <v>#REF!</v>
      </c>
      <c r="G16" s="176"/>
      <c r="H16" s="2" t="e">
        <f>VLOOKUP(15,#REF!,3,FALSE)</f>
        <v>#REF!</v>
      </c>
      <c r="I16" s="176"/>
      <c r="J16" s="2" t="e">
        <f>VLOOKUP(19,#REF!,3,FALSE)</f>
        <v>#REF!</v>
      </c>
      <c r="K16" s="176"/>
      <c r="L16" s="2" t="e">
        <f>VLOOKUP(23,#REF!,3,FALSE)</f>
        <v>#REF!</v>
      </c>
      <c r="M16" s="176"/>
      <c r="N16" s="3" t="e">
        <f>VLOOKUP(27,#REF!,3,FALSE)</f>
        <v>#REF!</v>
      </c>
      <c r="O16" s="176"/>
      <c r="P16" s="3" t="e">
        <f>VLOOKUP(31,#REF!,3,FALSE)</f>
        <v>#REF!</v>
      </c>
      <c r="Q16" s="176"/>
      <c r="R16" s="3" t="e">
        <f>VLOOKUP(35,#REF!,3,FALSE)</f>
        <v>#REF!</v>
      </c>
      <c r="S16" s="176"/>
      <c r="T16" s="3" t="e">
        <f>VLOOKUP(39,#REF!,3,FALSE)</f>
        <v>#REF!</v>
      </c>
      <c r="U16" s="176"/>
      <c r="V16" s="3" t="e">
        <f>VLOOKUP(43,#REF!,3,FALSE)</f>
        <v>#REF!</v>
      </c>
      <c r="W16" s="176"/>
      <c r="X16" s="3" t="e">
        <f>VLOOKUP(47,#REF!,3,FALSE)</f>
        <v>#REF!</v>
      </c>
      <c r="Y16" s="184"/>
      <c r="AA16" s="191"/>
      <c r="AB16" s="191"/>
      <c r="AC16" s="191"/>
      <c r="AD16" s="191"/>
      <c r="AE16" s="10"/>
      <c r="AF16" s="10"/>
      <c r="AG16" s="10"/>
    </row>
    <row r="17" spans="1:32" ht="13.5" thickTop="1" thickBot="1" x14ac:dyDescent="0.3">
      <c r="B17" s="180" t="str">
        <f ca="1">VLOOKUP(B19,INDIRECT($AH$3 &amp; "!$2:$49"),3,FALSE) &amp; ""</f>
        <v>●●●○○</v>
      </c>
      <c r="C17" s="181"/>
      <c r="D17" s="182" t="str">
        <f t="shared" ref="D17" ca="1" si="44">VLOOKUP(D19,INDIRECT($AH$3 &amp; "!$2:$49"),3,FALSE) &amp; ""</f>
        <v>●●○○○</v>
      </c>
      <c r="E17" s="181"/>
      <c r="F17" s="182" t="str">
        <f t="shared" ref="F17" ca="1" si="45">VLOOKUP(F19,INDIRECT($AH$3 &amp; "!$2:$49"),3,FALSE) &amp; ""</f>
        <v>●●xx</v>
      </c>
      <c r="G17" s="181"/>
      <c r="H17" s="182" t="str">
        <f t="shared" ref="H17" ca="1" si="46">VLOOKUP(H19,INDIRECT($AH$3 &amp; "!$2:$49"),3,FALSE) &amp; ""</f>
        <v>●x</v>
      </c>
      <c r="I17" s="181"/>
      <c r="J17" s="182" t="str">
        <f t="shared" ref="J17" ca="1" si="47">VLOOKUP(J19,INDIRECT($AH$3 &amp; "!$2:$49"),3,FALSE) &amp; ""</f>
        <v>●○○○xx</v>
      </c>
      <c r="K17" s="181"/>
      <c r="L17" s="182" t="str">
        <f t="shared" ref="L17" ca="1" si="48">VLOOKUP(L19,INDIRECT($AH$3 &amp; "!$2:$49"),3,FALSE) &amp; ""</f>
        <v>●○○xx</v>
      </c>
      <c r="M17" s="181"/>
      <c r="N17" s="182" t="str">
        <f t="shared" ref="N17" ca="1" si="49">VLOOKUP(N19,INDIRECT($AH$3 &amp; "!$2:$49"),3,FALSE) &amp; ""</f>
        <v>○◎◎x○○</v>
      </c>
      <c r="O17" s="181"/>
      <c r="P17" s="182" t="str">
        <f t="shared" ref="P17" ca="1" si="50">VLOOKUP(P19,INDIRECT($AH$3 &amp; "!$2:$49"),3,FALSE) &amp; ""</f>
        <v>○○○○x○</v>
      </c>
      <c r="Q17" s="181"/>
      <c r="R17" s="182" t="str">
        <f t="shared" ref="R17" ca="1" si="51">VLOOKUP(R19,INDIRECT($AH$3 &amp; "!$2:$49"),3,FALSE) &amp; ""</f>
        <v>x○○○</v>
      </c>
      <c r="S17" s="181"/>
      <c r="T17" s="182" t="str">
        <f t="shared" ref="T17" ca="1" si="52">VLOOKUP(T19,INDIRECT($AH$3 &amp; "!$2:$49"),3,FALSE) &amp; ""</f>
        <v>○○○x○○</v>
      </c>
      <c r="U17" s="181"/>
      <c r="V17" s="182" t="str">
        <f t="shared" ref="V17" ca="1" si="53">VLOOKUP(V19,INDIRECT($AH$3 &amp; "!$2:$49"),3,FALSE) &amp; ""</f>
        <v>○○○</v>
      </c>
      <c r="W17" s="181"/>
      <c r="X17" s="182" t="str">
        <f t="shared" ref="X17" ca="1" si="54">VLOOKUP(X19,INDIRECT($AH$3 &amp; "!$2:$49"),3,FALSE) &amp; ""</f>
        <v>○◎◎xx</v>
      </c>
      <c r="Y17" s="185"/>
      <c r="AA17" s="191"/>
      <c r="AB17" s="191"/>
      <c r="AC17" s="191"/>
      <c r="AD17" s="191"/>
    </row>
    <row r="18" spans="1:32" s="6" customFormat="1" ht="13.5" thickTop="1" thickBot="1" x14ac:dyDescent="0.3">
      <c r="B18" s="186" t="str">
        <f ca="1">VLOOKUP(B19,INDIRECT($AH$3 &amp; "!$2:$49"),4,FALSE)</f>
        <v>3rd ①</v>
      </c>
      <c r="C18" s="187"/>
      <c r="D18" s="188" t="str">
        <f t="shared" ref="D18" ca="1" si="55">VLOOKUP(D19,INDIRECT($AH$3 &amp; "!$2:$49"),4,FALSE)</f>
        <v>7th ②</v>
      </c>
      <c r="E18" s="187"/>
      <c r="F18" s="188" t="str">
        <f t="shared" ref="F18" ca="1" si="56">VLOOKUP(F19,INDIRECT($AH$3 &amp; "!$2:$49"),4,FALSE)</f>
        <v>11th</v>
      </c>
      <c r="G18" s="187"/>
      <c r="H18" s="188" t="str">
        <f t="shared" ref="H18" ca="1" si="57">VLOOKUP(H19,INDIRECT($AH$3 &amp; "!$2:$49"),4,FALSE)</f>
        <v>15th</v>
      </c>
      <c r="I18" s="187"/>
      <c r="J18" s="188" t="str">
        <f t="shared" ref="J18" ca="1" si="58">VLOOKUP(J19,INDIRECT($AH$3 &amp; "!$2:$49"),4,FALSE)</f>
        <v>19th</v>
      </c>
      <c r="K18" s="187"/>
      <c r="L18" s="188" t="str">
        <f t="shared" ref="L18" ca="1" si="59">VLOOKUP(L19,INDIRECT($AH$3 &amp; "!$2:$49"),4,FALSE)</f>
        <v>23rd</v>
      </c>
      <c r="M18" s="187"/>
      <c r="N18" s="188" t="str">
        <f t="shared" ref="N18" ca="1" si="60">VLOOKUP(N19,INDIRECT($AH$3 &amp; "!$2:$49"),4,FALSE)</f>
        <v>27th ③</v>
      </c>
      <c r="O18" s="187"/>
      <c r="P18" s="188" t="str">
        <f t="shared" ref="P18" ca="1" si="61">VLOOKUP(P19,INDIRECT($AH$3 &amp; "!$2:$49"),4,FALSE)</f>
        <v>31st ⑤</v>
      </c>
      <c r="Q18" s="187"/>
      <c r="R18" s="188" t="str">
        <f t="shared" ref="R18" ca="1" si="62">VLOOKUP(R19,INDIRECT($AH$3 &amp; "!$2:$49"),4,FALSE)</f>
        <v>35th</v>
      </c>
      <c r="S18" s="187"/>
      <c r="T18" s="188" t="str">
        <f t="shared" ref="T18" ca="1" si="63">VLOOKUP(T19,INDIRECT($AH$3 &amp; "!$2:$49"),4,FALSE)</f>
        <v>39th ④</v>
      </c>
      <c r="U18" s="187"/>
      <c r="V18" s="188" t="str">
        <f t="shared" ref="V18" ca="1" si="64">VLOOKUP(V19,INDIRECT($AH$3 &amp; "!$2:$49"),4,FALSE)</f>
        <v>43rd</v>
      </c>
      <c r="W18" s="187"/>
      <c r="X18" s="188" t="str">
        <f t="shared" ref="X18" ca="1" si="65">VLOOKUP(X19,INDIRECT($AH$3 &amp; "!$2:$49"),4,FALSE)</f>
        <v>47th</v>
      </c>
      <c r="Y18" s="189"/>
      <c r="AA18" s="191"/>
      <c r="AB18" s="191"/>
      <c r="AC18" s="191"/>
      <c r="AD18" s="191"/>
    </row>
    <row r="19" spans="1:32" s="24" customFormat="1" ht="13.15" hidden="1" thickTop="1" x14ac:dyDescent="0.25">
      <c r="B19" s="4">
        <v>3</v>
      </c>
      <c r="C19" s="4"/>
      <c r="D19" s="54">
        <v>7</v>
      </c>
      <c r="E19" s="54"/>
      <c r="F19" s="54">
        <v>11</v>
      </c>
      <c r="G19" s="54"/>
      <c r="H19" s="54">
        <v>15</v>
      </c>
      <c r="I19" s="54"/>
      <c r="J19" s="54">
        <v>19</v>
      </c>
      <c r="K19" s="54"/>
      <c r="L19" s="54">
        <v>23</v>
      </c>
      <c r="M19" s="54"/>
      <c r="N19" s="54">
        <v>27</v>
      </c>
      <c r="O19" s="54"/>
      <c r="P19" s="54">
        <v>31</v>
      </c>
      <c r="Q19" s="54"/>
      <c r="R19" s="54">
        <v>35</v>
      </c>
      <c r="S19" s="54"/>
      <c r="T19" s="54">
        <v>39</v>
      </c>
      <c r="U19" s="54"/>
      <c r="V19" s="54">
        <v>43</v>
      </c>
      <c r="W19" s="54"/>
      <c r="X19" s="54">
        <v>47</v>
      </c>
      <c r="Y19" s="54"/>
      <c r="AA19" s="34"/>
      <c r="AB19" s="34"/>
      <c r="AC19" s="34"/>
      <c r="AD19" s="34"/>
    </row>
    <row r="20" spans="1:32" ht="13.5" thickTop="1" thickBot="1" x14ac:dyDescent="0.3">
      <c r="B20" s="6" t="s">
        <v>21</v>
      </c>
      <c r="C20" s="6"/>
      <c r="D20" s="7"/>
      <c r="E20" s="6"/>
      <c r="F20" s="7"/>
      <c r="G20" s="6"/>
      <c r="H20" s="7"/>
      <c r="I20" s="6"/>
      <c r="J20" s="9"/>
      <c r="K20" s="6"/>
      <c r="L20" s="7"/>
      <c r="M20" s="6"/>
      <c r="N20" s="7"/>
      <c r="O20" s="6"/>
      <c r="P20" s="7"/>
      <c r="Q20" s="6"/>
      <c r="R20" s="7"/>
      <c r="S20" s="6"/>
      <c r="T20" s="7"/>
      <c r="U20" s="6"/>
      <c r="V20" s="7"/>
      <c r="W20" s="6"/>
      <c r="X20" s="7"/>
      <c r="Y20" s="6"/>
      <c r="AA20" s="35"/>
      <c r="AB20" s="35"/>
      <c r="AC20" s="35"/>
      <c r="AD20" s="35"/>
    </row>
    <row r="21" spans="1:32" s="11" customFormat="1" ht="26.25" thickTop="1" thickBot="1" x14ac:dyDescent="0.3">
      <c r="B21" s="146" t="str">
        <f ca="1">VLOOKUP(B25,INDIRECT($AH$3 &amp; "!$2:$49"),2,FALSE)</f>
        <v>え</v>
      </c>
      <c r="C21" s="175"/>
      <c r="D21" s="147" t="str">
        <f ca="1">VLOOKUP(D25,INDIRECT($AH$3 &amp; "!$2:$49"),2,FALSE)</f>
        <v>く</v>
      </c>
      <c r="E21" s="175"/>
      <c r="F21" s="147" t="str">
        <f ca="1">VLOOKUP(F25,INDIRECT($AH$3 &amp; "!$2:$49"),2,FALSE)</f>
        <v>し</v>
      </c>
      <c r="G21" s="175"/>
      <c r="H21" s="148" t="str">
        <f ca="1">VLOOKUP(H25,INDIRECT($AH$3 &amp; "!$2:$49"),2,FALSE)</f>
        <v>た</v>
      </c>
      <c r="I21" s="175"/>
      <c r="J21" s="148" t="str">
        <f ca="1">VLOOKUP(J25,INDIRECT($AH$3 &amp; "!$2:$49"),2,FALSE)</f>
        <v>と</v>
      </c>
      <c r="K21" s="175"/>
      <c r="L21" s="148" t="str">
        <f ca="1">VLOOKUP(L25,INDIRECT($AH$3 &amp; "!$2:$49"),2,FALSE)</f>
        <v>ね</v>
      </c>
      <c r="M21" s="175"/>
      <c r="N21" s="149" t="str">
        <f ca="1">VLOOKUP(N25,INDIRECT($AH$3 &amp; "!$2:$49"),2,FALSE)</f>
        <v>ふ</v>
      </c>
      <c r="O21" s="175"/>
      <c r="P21" s="149" t="str">
        <f ca="1">VLOOKUP(P25,INDIRECT($AH$3 &amp; "!$2:$49"),2,FALSE)</f>
        <v>み</v>
      </c>
      <c r="Q21" s="175"/>
      <c r="R21" s="149" t="str">
        <f ca="1">VLOOKUP(R25,INDIRECT($AH$3 &amp; "!$2:$49"),2,FALSE)</f>
        <v>や</v>
      </c>
      <c r="S21" s="175"/>
      <c r="T21" s="149" t="str">
        <f ca="1">VLOOKUP(T25,INDIRECT($AH$3 &amp; "!$2:$49"),2,FALSE)</f>
        <v>り</v>
      </c>
      <c r="U21" s="175"/>
      <c r="V21" s="149" t="str">
        <f ca="1">VLOOKUP(V25,INDIRECT($AH$3 &amp; "!$2:$49"),2,FALSE)</f>
        <v>わ</v>
      </c>
      <c r="W21" s="175"/>
      <c r="X21" s="149" t="str">
        <f ca="1">VLOOKUP(X25,INDIRECT($AH$3 &amp; "!$2:$49"),2,FALSE)</f>
        <v>ぎ</v>
      </c>
      <c r="Y21" s="183"/>
      <c r="AA21" s="32"/>
      <c r="AB21" s="36"/>
      <c r="AC21" s="10"/>
      <c r="AD21" s="10"/>
      <c r="AE21" s="106" t="str">
        <f ca="1">VLOOKUP(49,INDIRECT($AH$3 &amp; "!$A$2:$D$50"),2,FALSE)</f>
        <v>ぐ</v>
      </c>
      <c r="AF21" s="84"/>
    </row>
    <row r="22" spans="1:32" s="11" customFormat="1" ht="13.5" hidden="1" customHeight="1" thickTop="1" thickBot="1" x14ac:dyDescent="0.3">
      <c r="B22" s="121" t="e">
        <f>VLOOKUP(4,#REF!,3,FALSE)</f>
        <v>#REF!</v>
      </c>
      <c r="C22" s="176"/>
      <c r="D22" s="1" t="e">
        <f>VLOOKUP(8,#REF!,3,FALSE)</f>
        <v>#REF!</v>
      </c>
      <c r="E22" s="176"/>
      <c r="F22" s="1" t="e">
        <f>VLOOKUP(12,#REF!,3,FALSE)</f>
        <v>#REF!</v>
      </c>
      <c r="G22" s="176"/>
      <c r="H22" s="2" t="e">
        <f>VLOOKUP(16,#REF!,3,FALSE)</f>
        <v>#REF!</v>
      </c>
      <c r="I22" s="176"/>
      <c r="J22" s="2" t="e">
        <f>VLOOKUP(20,#REF!,3,FALSE)</f>
        <v>#REF!</v>
      </c>
      <c r="K22" s="176"/>
      <c r="L22" s="2" t="e">
        <f>VLOOKUP(24,#REF!,3,FALSE)</f>
        <v>#REF!</v>
      </c>
      <c r="M22" s="176"/>
      <c r="N22" s="3" t="e">
        <f>VLOOKUP(28,#REF!,3,FALSE)</f>
        <v>#REF!</v>
      </c>
      <c r="O22" s="176"/>
      <c r="P22" s="3" t="e">
        <f>VLOOKUP(32,#REF!,3,FALSE)</f>
        <v>#REF!</v>
      </c>
      <c r="Q22" s="176"/>
      <c r="R22" s="3" t="e">
        <f>VLOOKUP(36,#REF!,3,FALSE)</f>
        <v>#REF!</v>
      </c>
      <c r="S22" s="176"/>
      <c r="T22" s="3" t="e">
        <f>VLOOKUP(40,#REF!,3,FALSE)</f>
        <v>#REF!</v>
      </c>
      <c r="U22" s="176"/>
      <c r="V22" s="3" t="e">
        <f>VLOOKUP(44,#REF!,3,FALSE)</f>
        <v>#REF!</v>
      </c>
      <c r="W22" s="176"/>
      <c r="X22" s="3" t="e">
        <f>VLOOKUP(48,#REF!,3,FALSE)</f>
        <v>#REF!</v>
      </c>
      <c r="Y22" s="184"/>
      <c r="AA22" s="9"/>
      <c r="AB22" s="37"/>
      <c r="AC22" s="10"/>
      <c r="AD22" s="10"/>
      <c r="AE22" s="107" t="e">
        <f>VLOOKUP(48,#REF!,3,FALSE)</f>
        <v>#REF!</v>
      </c>
      <c r="AF22" s="85"/>
    </row>
    <row r="23" spans="1:32" ht="13.5" thickTop="1" thickBot="1" x14ac:dyDescent="0.3">
      <c r="B23" s="180" t="str">
        <f ca="1">VLOOKUP(B25,INDIRECT($AH$3 &amp; "!$2:$49"),3,FALSE) &amp; ""</f>
        <v>●●●○◎◎</v>
      </c>
      <c r="C23" s="181"/>
      <c r="D23" s="182" t="str">
        <f t="shared" ref="D23" ca="1" si="66">VLOOKUP(D25,INDIRECT($AH$3 &amp; "!$2:$49"),3,FALSE) &amp; ""</f>
        <v>●●x○○○</v>
      </c>
      <c r="E23" s="181"/>
      <c r="F23" s="182" t="str">
        <f t="shared" ref="F23" ca="1" si="67">VLOOKUP(F25,INDIRECT($AH$3 &amp; "!$2:$49"),3,FALSE) &amp; ""</f>
        <v>●●x○○x</v>
      </c>
      <c r="G23" s="181"/>
      <c r="H23" s="182" t="str">
        <f t="shared" ref="H23" ca="1" si="68">VLOOKUP(H25,INDIRECT($AH$3 &amp; "!$2:$49"),3,FALSE) &amp; ""</f>
        <v>●x○○○○</v>
      </c>
      <c r="I23" s="181"/>
      <c r="J23" s="182" t="str">
        <f t="shared" ref="J23" ca="1" si="69">VLOOKUP(J25,INDIRECT($AH$3 &amp; "!$2:$49"),3,FALSE) &amp; ""</f>
        <v>●x○○○○</v>
      </c>
      <c r="K23" s="181"/>
      <c r="L23" s="182" t="str">
        <f t="shared" ref="L23" ca="1" si="70">VLOOKUP(L25,INDIRECT($AH$3 &amp; "!$2:$49"),3,FALSE) &amp; ""</f>
        <v>●○x○◎◎</v>
      </c>
      <c r="M23" s="181"/>
      <c r="N23" s="182" t="str">
        <f t="shared" ref="N23" ca="1" si="71">VLOOKUP(N25,INDIRECT($AH$3 &amp; "!$2:$49"),3,FALSE) &amp; ""</f>
        <v>○○</v>
      </c>
      <c r="O23" s="181"/>
      <c r="P23" s="182" t="str">
        <f t="shared" ref="P23" ca="1" si="72">VLOOKUP(P25,INDIRECT($AH$3 &amp; "!$2:$49"),3,FALSE) &amp; ""</f>
        <v>x○x</v>
      </c>
      <c r="Q23" s="181"/>
      <c r="R23" s="182" t="str">
        <f t="shared" ref="R23" ca="1" si="73">VLOOKUP(R25,INDIRECT($AH$3 &amp; "!$2:$49"),3,FALSE) &amp; ""</f>
        <v>○○xx</v>
      </c>
      <c r="S23" s="181"/>
      <c r="T23" s="182" t="str">
        <f t="shared" ref="T23" ca="1" si="74">VLOOKUP(T25,INDIRECT($AH$3 &amp; "!$2:$49"),3,FALSE) &amp; ""</f>
        <v>○x○x</v>
      </c>
      <c r="U23" s="181"/>
      <c r="V23" s="182" t="str">
        <f t="shared" ref="V23" ca="1" si="75">VLOOKUP(V25,INDIRECT($AH$3 &amp; "!$2:$49"),3,FALSE) &amp; ""</f>
        <v>○○○</v>
      </c>
      <c r="W23" s="181"/>
      <c r="X23" s="182" t="str">
        <f t="shared" ref="X23" ca="1" si="76">VLOOKUP(X25,INDIRECT($AH$3 &amp; "!$2:$49"),3,FALSE) &amp; ""</f>
        <v>x○○x</v>
      </c>
      <c r="Y23" s="185"/>
      <c r="AA23" s="38"/>
      <c r="AB23" s="38"/>
      <c r="AE23" s="108" t="s">
        <v>72</v>
      </c>
      <c r="AF23" s="168"/>
    </row>
    <row r="24" spans="1:32" s="6" customFormat="1" ht="13.5" thickTop="1" thickBot="1" x14ac:dyDescent="0.3">
      <c r="B24" s="186" t="str">
        <f ca="1">VLOOKUP(B25,INDIRECT($AH$3 &amp; "!$2:$49"),4,FALSE)</f>
        <v>4th ①</v>
      </c>
      <c r="C24" s="187"/>
      <c r="D24" s="188" t="str">
        <f t="shared" ref="D24" ca="1" si="77">VLOOKUP(D25,INDIRECT($AH$3 &amp; "!$2:$49"),4,FALSE)</f>
        <v>8th ③</v>
      </c>
      <c r="E24" s="187"/>
      <c r="F24" s="188" t="str">
        <f t="shared" ref="F24" ca="1" si="78">VLOOKUP(F25,INDIRECT($AH$3 &amp; "!$2:$49"),4,FALSE)</f>
        <v>12th</v>
      </c>
      <c r="G24" s="187"/>
      <c r="H24" s="188" t="str">
        <f t="shared" ref="H24" ca="1" si="79">VLOOKUP(H25,INDIRECT($AH$3 &amp; "!$2:$49"),4,FALSE)</f>
        <v>16th ④</v>
      </c>
      <c r="I24" s="187"/>
      <c r="J24" s="188" t="str">
        <f t="shared" ref="J24" ca="1" si="80">VLOOKUP(J25,INDIRECT($AH$3 &amp; "!$2:$49"),4,FALSE)</f>
        <v>20th ⑤</v>
      </c>
      <c r="K24" s="187"/>
      <c r="L24" s="188" t="str">
        <f t="shared" ref="L24" ca="1" si="81">VLOOKUP(L25,INDIRECT($AH$3 &amp; "!$2:$49"),4,FALSE)</f>
        <v>24th ②</v>
      </c>
      <c r="M24" s="187"/>
      <c r="N24" s="188" t="str">
        <f t="shared" ref="N24" ca="1" si="82">VLOOKUP(N25,INDIRECT($AH$3 &amp; "!$2:$49"),4,FALSE)</f>
        <v>28th</v>
      </c>
      <c r="O24" s="187"/>
      <c r="P24" s="188" t="str">
        <f t="shared" ref="P24" ca="1" si="83">VLOOKUP(P25,INDIRECT($AH$3 &amp; "!$2:$49"),4,FALSE)</f>
        <v>32nd</v>
      </c>
      <c r="Q24" s="187"/>
      <c r="R24" s="188" t="str">
        <f t="shared" ref="R24" ca="1" si="84">VLOOKUP(R25,INDIRECT($AH$3 &amp; "!$2:$49"),4,FALSE)</f>
        <v>36th</v>
      </c>
      <c r="S24" s="187"/>
      <c r="T24" s="188" t="str">
        <f t="shared" ref="T24" ca="1" si="85">VLOOKUP(T25,INDIRECT($AH$3 &amp; "!$2:$49"),4,FALSE)</f>
        <v>40th</v>
      </c>
      <c r="U24" s="187"/>
      <c r="V24" s="188" t="str">
        <f t="shared" ref="V24" ca="1" si="86">VLOOKUP(V25,INDIRECT($AH$3 &amp; "!$2:$49"),4,FALSE)</f>
        <v>44th</v>
      </c>
      <c r="W24" s="187"/>
      <c r="X24" s="188" t="str">
        <f t="shared" ref="X24" ca="1" si="87">VLOOKUP(X25,INDIRECT($AH$3 &amp; "!$2:$49"),4,FALSE)</f>
        <v>48th</v>
      </c>
      <c r="Y24" s="189"/>
      <c r="AA24" s="39"/>
      <c r="AB24" s="39"/>
      <c r="AC24" s="10"/>
      <c r="AD24" s="10"/>
      <c r="AE24" s="48"/>
      <c r="AF24" s="83"/>
    </row>
    <row r="25" spans="1:32" s="6" customFormat="1" ht="13.15" hidden="1" thickTop="1" x14ac:dyDescent="0.25">
      <c r="B25" s="39">
        <v>4</v>
      </c>
      <c r="C25" s="39"/>
      <c r="D25" s="40">
        <v>8</v>
      </c>
      <c r="E25" s="40"/>
      <c r="F25" s="40">
        <v>12</v>
      </c>
      <c r="G25" s="40"/>
      <c r="H25" s="40">
        <v>16</v>
      </c>
      <c r="I25" s="40"/>
      <c r="J25" s="40">
        <v>20</v>
      </c>
      <c r="K25" s="40"/>
      <c r="L25" s="40">
        <v>24</v>
      </c>
      <c r="M25" s="40"/>
      <c r="N25" s="40">
        <v>28</v>
      </c>
      <c r="O25" s="40"/>
      <c r="P25" s="40">
        <v>32</v>
      </c>
      <c r="Q25" s="40"/>
      <c r="R25" s="40">
        <v>36</v>
      </c>
      <c r="S25" s="40"/>
      <c r="T25" s="40">
        <v>40</v>
      </c>
      <c r="U25" s="40"/>
      <c r="V25" s="40">
        <v>44</v>
      </c>
      <c r="W25" s="40"/>
      <c r="X25" s="40">
        <v>48</v>
      </c>
      <c r="Y25" s="40"/>
      <c r="AA25" s="40"/>
      <c r="AB25" s="40"/>
      <c r="AC25" s="7"/>
      <c r="AD25" s="7"/>
    </row>
    <row r="26" spans="1:32" s="6" customFormat="1" ht="13.15" thickTop="1" x14ac:dyDescent="0.25">
      <c r="B26" s="39"/>
      <c r="C26" s="39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AA26" s="40"/>
      <c r="AB26" s="40"/>
      <c r="AC26" s="7"/>
      <c r="AD26" s="7"/>
    </row>
    <row r="28" spans="1:32" ht="16.149999999999999" x14ac:dyDescent="0.25">
      <c r="B28" s="174" t="s">
        <v>5</v>
      </c>
      <c r="C28" s="174"/>
      <c r="D28" s="174"/>
      <c r="E28" s="41"/>
      <c r="F28" s="41"/>
      <c r="G28" s="10"/>
      <c r="I28" s="10"/>
      <c r="K28" s="10"/>
      <c r="M28" s="10"/>
      <c r="O28" s="10"/>
      <c r="Q28" s="10"/>
      <c r="S28" s="10"/>
      <c r="U28" s="10"/>
      <c r="W28" s="10"/>
    </row>
    <row r="29" spans="1:32" ht="13.15" thickBot="1" x14ac:dyDescent="0.3">
      <c r="B29" s="192" t="str">
        <f ca="1">INDIRECT($AH$3 &amp; "!A51")</f>
        <v>②10o10x</v>
      </c>
      <c r="C29" s="192"/>
      <c r="D29" s="192"/>
      <c r="E29" s="10"/>
      <c r="G29" s="10"/>
      <c r="I29" s="10"/>
      <c r="K29" s="10"/>
      <c r="M29" s="10"/>
      <c r="N29" s="192" t="str">
        <f ca="1">INDIRECT($AH$3 &amp; "!A57")</f>
        <v>③Swedish 10</v>
      </c>
      <c r="O29" s="192"/>
      <c r="P29" s="14"/>
      <c r="Q29" s="14"/>
      <c r="S29" s="10"/>
      <c r="U29" s="10"/>
      <c r="W29" s="10"/>
      <c r="AA29" s="40"/>
      <c r="AB29" s="39"/>
    </row>
    <row r="30" spans="1:32" ht="33.75" customHeight="1" thickTop="1" thickBot="1" x14ac:dyDescent="0.3">
      <c r="A30" s="14"/>
      <c r="B30" s="144" t="str">
        <f ca="1">VLOOKUP(B35,INDIRECT($AH$3 &amp; "!$52:$74"),2,FALSE) &amp; ""</f>
        <v>か</v>
      </c>
      <c r="C30" s="142"/>
      <c r="D30" s="120" t="str">
        <f ca="1">VLOOKUP(D35,INDIRECT($AH$3 &amp; "!$52:$74"),2,FALSE) &amp; ""</f>
        <v>な</v>
      </c>
      <c r="E30" s="193"/>
      <c r="F30" s="120" t="str">
        <f ca="1">VLOOKUP(F35,INDIRECT($AH$3 &amp; "!$52:$74"),2,FALSE) &amp; ""</f>
        <v>い</v>
      </c>
      <c r="G30" s="195"/>
      <c r="H30" s="120" t="str">
        <f ca="1">VLOOKUP(H35,INDIRECT($AH$3 &amp; "!$52:$74"),2,FALSE) &amp; ""</f>
        <v>き</v>
      </c>
      <c r="I30" s="193"/>
      <c r="J30" s="120" t="str">
        <f ca="1">VLOOKUP(J35,INDIRECT($AH$3 &amp; "!$52:$74"),2,FALSE) &amp; ""</f>
        <v>ね</v>
      </c>
      <c r="K30" s="197"/>
      <c r="M30" s="14"/>
      <c r="N30" s="117" t="str">
        <f ca="1">VLOOKUP(N35,INDIRECT($AH$3 &amp; "!$52:$74"),2,FALSE) &amp; ""</f>
        <v>う</v>
      </c>
      <c r="O30" s="195"/>
      <c r="P30" s="120" t="str">
        <f ca="1">VLOOKUP(P35,INDIRECT($AH$3 &amp; "!$52:$74"),2,FALSE) &amp; ""</f>
        <v>す</v>
      </c>
      <c r="Q30" s="193"/>
      <c r="R30" s="120" t="str">
        <f ca="1">VLOOKUP(R35,INDIRECT($AH$3 &amp; "!$52:$74"),2,FALSE) &amp; ""</f>
        <v>お</v>
      </c>
      <c r="S30" s="195"/>
      <c r="T30" s="120" t="str">
        <f ca="1">VLOOKUP(T35,INDIRECT($AH$3 &amp; "!$52:$74"),2,FALSE) &amp; ""</f>
        <v>は</v>
      </c>
      <c r="U30" s="193"/>
      <c r="V30" s="120" t="str">
        <f ca="1">VLOOKUP(V35,INDIRECT($AH$3 &amp; "!$52:$74"),2,FALSE) &amp; ""</f>
        <v>ひ</v>
      </c>
      <c r="W30" s="197"/>
      <c r="X30" s="14"/>
      <c r="Y30" s="150"/>
    </row>
    <row r="31" spans="1:32" ht="13.5" hidden="1" customHeight="1" thickTop="1" thickBot="1" x14ac:dyDescent="0.3">
      <c r="A31" s="14"/>
      <c r="B31" s="121" t="e">
        <f>VLOOKUP(3,#REF!,3,FALSE)</f>
        <v>#REF!</v>
      </c>
      <c r="C31" s="173"/>
      <c r="D31" s="132" t="e">
        <f>VLOOKUP(3,#REF!,3,FALSE)</f>
        <v>#REF!</v>
      </c>
      <c r="E31" s="194"/>
      <c r="F31" s="74" t="e">
        <f>VLOOKUP(3,#REF!,3,FALSE)</f>
        <v>#REF!</v>
      </c>
      <c r="G31" s="196"/>
      <c r="H31" s="132" t="e">
        <f>VLOOKUP(3,#REF!,3,FALSE)</f>
        <v>#REF!</v>
      </c>
      <c r="I31" s="194"/>
      <c r="J31" s="74" t="e">
        <f>VLOOKUP(3,#REF!,3,FALSE)</f>
        <v>#REF!</v>
      </c>
      <c r="K31" s="184"/>
      <c r="M31" s="14"/>
      <c r="N31" s="121" t="e">
        <f>VLOOKUP(2,#REF!,3,FALSE)</f>
        <v>#REF!</v>
      </c>
      <c r="O31" s="196"/>
      <c r="P31" s="132" t="e">
        <f>VLOOKUP(2,#REF!,3,FALSE)</f>
        <v>#REF!</v>
      </c>
      <c r="Q31" s="194"/>
      <c r="R31" s="111" t="e">
        <f>VLOOKUP(2,#REF!,3,FALSE)</f>
        <v>#REF!</v>
      </c>
      <c r="S31" s="196"/>
      <c r="T31" s="132" t="e">
        <f>VLOOKUP(2,#REF!,3,FALSE)</f>
        <v>#REF!</v>
      </c>
      <c r="U31" s="194"/>
      <c r="V31" s="74" t="e">
        <f>VLOOKUP(2,#REF!,3,FALSE)</f>
        <v>#REF!</v>
      </c>
      <c r="W31" s="184"/>
      <c r="X31" s="14"/>
    </row>
    <row r="32" spans="1:32" ht="57.75" customHeight="1" thickTop="1" thickBot="1" x14ac:dyDescent="0.3">
      <c r="B32" s="51" t="str">
        <f ca="1">VLOOKUP(B35,INDIRECT($AH$3 &amp; "!$52:$74"),3,FALSE) &amp; ""</f>
        <v>○xx○x○xx○○xx</v>
      </c>
      <c r="C32" s="72"/>
      <c r="D32" s="139" t="str">
        <f ca="1">VLOOKUP(D35,INDIRECT($AH$3 &amp; "!$52:$74"),3,FALSE) &amp; ""</f>
        <v>○xxx○x○○○xxx○x○</v>
      </c>
      <c r="E32" s="122"/>
      <c r="F32" s="139" t="str">
        <f ca="1">VLOOKUP(F35,INDIRECT($AH$3 &amp; "!$52:$74"),3,FALSE) &amp; ""</f>
        <v>xxxxx○○x○○x○x○x○○</v>
      </c>
      <c r="G32" s="72"/>
      <c r="H32" s="139" t="str">
        <f ca="1">VLOOKUP(H35,INDIRECT($AH$3 &amp; "!$52:$74"),3,FALSE) &amp; ""</f>
        <v>xxxxx○x○x○○○○○x○○x</v>
      </c>
      <c r="I32" s="122"/>
      <c r="J32" s="139" t="str">
        <f ca="1">VLOOKUP(J35,INDIRECT($AH$3 &amp; "!$52:$74"),3,FALSE) &amp; ""</f>
        <v>○○x○○○xx○x○○xxxxx○</v>
      </c>
      <c r="K32" s="123"/>
      <c r="L32" s="50"/>
      <c r="M32" s="109"/>
      <c r="N32" s="51" t="str">
        <f ca="1">VLOOKUP(N35,INDIRECT($AH$3 &amp; "!$52:$74"),3,FALSE) &amp; ""</f>
        <v>○○(xx)○(xxx)○○○○○○</v>
      </c>
      <c r="O32" s="75"/>
      <c r="P32" s="139" t="str">
        <f ca="1">VLOOKUP(P35,INDIRECT($AH$3 &amp; "!$52:$74"),3,FALSE) &amp; ""</f>
        <v>○○○○○○○(xxxx)○○○</v>
      </c>
      <c r="Q32" s="75"/>
      <c r="R32" s="139" t="str">
        <f ca="1">VLOOKUP(R35,INDIRECT($AH$3 &amp; "!$52:$74"),3,FALSE) &amp; ""</f>
        <v>○(xx)○○○(xxx)○○○(xxxx)○</v>
      </c>
      <c r="S32" s="75"/>
      <c r="T32" s="139" t="str">
        <f ca="1">VLOOKUP(T35,INDIRECT($AH$3 &amp; "!$52:$74"),3,FALSE) &amp; ""</f>
        <v>○○○(xxx)○(xxx)○○</v>
      </c>
      <c r="U32" s="126"/>
      <c r="V32" s="139" t="str">
        <f ca="1">VLOOKUP(V35,INDIRECT($AH$3 &amp; "!$52:$74"),3,FALSE) &amp; ""</f>
        <v>○○○○○○○○(xxxx)○○</v>
      </c>
      <c r="W32" s="71"/>
      <c r="AA32" s="7"/>
      <c r="AB32" s="7"/>
    </row>
    <row r="33" spans="1:32" ht="13.5" thickTop="1" thickBot="1" x14ac:dyDescent="0.3">
      <c r="B33" s="51" t="str">
        <f ca="1">VLOOKUP(B35,INDIRECT($AH$3 &amp; "!$52:$74"),4,FALSE) &amp; ""</f>
        <v>5○7×</v>
      </c>
      <c r="C33" s="73"/>
      <c r="D33" s="139" t="str">
        <f ca="1">VLOOKUP(D35,INDIRECT($AH$3 &amp; "!$52:$74"),4,FALSE) &amp; ""</f>
        <v>7○8×</v>
      </c>
      <c r="E33" s="112"/>
      <c r="F33" s="139" t="str">
        <f ca="1">VLOOKUP(F35,INDIRECT($AH$3 &amp; "!$52:$74"),4,FALSE) &amp; ""</f>
        <v>8○9×</v>
      </c>
      <c r="G33" s="73"/>
      <c r="H33" s="139" t="str">
        <f ca="1">VLOOKUP(H35,INDIRECT($AH$3 &amp; "!$52:$74"),4,FALSE) &amp; ""</f>
        <v>9○9×</v>
      </c>
      <c r="I33" s="112"/>
      <c r="J33" s="139" t="str">
        <f ca="1">VLOOKUP(J35,INDIRECT($AH$3 &amp; "!$52:$74"),4,FALSE) &amp; ""</f>
        <v>9○9×</v>
      </c>
      <c r="K33" s="124"/>
      <c r="M33" s="14"/>
      <c r="N33" s="51" t="str">
        <f ca="1">VLOOKUP(N35,INDIRECT($AH$3 &amp; "!$52:$74"),4,FALSE) &amp; ""</f>
        <v>9○5×</v>
      </c>
      <c r="O33" s="76"/>
      <c r="P33" s="139" t="str">
        <f ca="1">VLOOKUP(P35,INDIRECT($AH$3 &amp; "!$52:$74"),4,FALSE) &amp; ""</f>
        <v>10○4×</v>
      </c>
      <c r="Q33" s="127"/>
      <c r="R33" s="139" t="str">
        <f ca="1">VLOOKUP(R35,INDIRECT($AH$3 &amp; "!$52:$74"),4,FALSE) &amp; ""</f>
        <v>8○9×</v>
      </c>
      <c r="S33" s="76"/>
      <c r="T33" s="139" t="str">
        <f ca="1">VLOOKUP(T35,INDIRECT($AH$3 &amp; "!$52:$74"),4,FALSE) &amp; ""</f>
        <v>6○6×</v>
      </c>
      <c r="U33" s="127"/>
      <c r="V33" s="139" t="str">
        <f ca="1">VLOOKUP(V35,INDIRECT($AH$3 &amp; "!$52:$74"),4,FALSE) &amp; ""</f>
        <v>10○4×</v>
      </c>
      <c r="W33" s="128"/>
      <c r="AA33" s="11"/>
      <c r="AB33" s="11"/>
    </row>
    <row r="34" spans="1:32" s="7" customFormat="1" ht="13.5" thickTop="1" thickBot="1" x14ac:dyDescent="0.3">
      <c r="B34" s="198" t="str">
        <f ca="1">VLOOKUP(B35,INDIRECT($AH$3 &amp; "!$52:$74"),5,FALSE) &amp; ""</f>
        <v>6th ①</v>
      </c>
      <c r="C34" s="199"/>
      <c r="D34" s="200" t="str">
        <f t="shared" ref="D34" ca="1" si="88">VLOOKUP(D35,INDIRECT($AH$3 &amp; "!$52:$74"),5,FALSE) &amp; ""</f>
        <v>21st ①</v>
      </c>
      <c r="E34" s="199"/>
      <c r="F34" s="200" t="str">
        <f t="shared" ref="F34" ca="1" si="89">VLOOKUP(F35,INDIRECT($AH$3 &amp; "!$52:$74"),5,FALSE) &amp; ""</f>
        <v>2nd ②</v>
      </c>
      <c r="G34" s="199"/>
      <c r="H34" s="200" t="str">
        <f t="shared" ref="H34" ca="1" si="90">VLOOKUP(H35,INDIRECT($AH$3 &amp; "!$52:$74"),5,FALSE) &amp; ""</f>
        <v>7th ②①</v>
      </c>
      <c r="I34" s="199"/>
      <c r="J34" s="200" t="str">
        <f t="shared" ref="J34" ca="1" si="91">VLOOKUP(J35,INDIRECT($AH$3 &amp; "!$52:$74"),5,FALSE) &amp; ""</f>
        <v>24th ②②</v>
      </c>
      <c r="K34" s="201"/>
      <c r="M34" s="9"/>
      <c r="N34" s="198" t="str">
        <f ca="1">VLOOKUP(N35,INDIRECT($AH$3 &amp; "!$52:$74"),5,FALSE) &amp; ""</f>
        <v>3rd ①</v>
      </c>
      <c r="O34" s="199"/>
      <c r="P34" s="200" t="str">
        <f t="shared" ref="P34" ca="1" si="92">VLOOKUP(P35,INDIRECT($AH$3 &amp; "!$52:$74"),5,FALSE) &amp; ""</f>
        <v>13th ②①</v>
      </c>
      <c r="Q34" s="199"/>
      <c r="R34" s="200" t="str">
        <f t="shared" ref="R34" ca="1" si="93">VLOOKUP(R35,INDIRECT($AH$3 &amp; "!$52:$74"),5,FALSE) &amp; ""</f>
        <v>5th ③</v>
      </c>
      <c r="S34" s="199"/>
      <c r="T34" s="200" t="str">
        <f t="shared" ref="T34" ca="1" si="94">VLOOKUP(T35,INDIRECT($AH$3 &amp; "!$52:$74"),5,FALSE) &amp; ""</f>
        <v>26th ③</v>
      </c>
      <c r="U34" s="199"/>
      <c r="V34" s="200" t="str">
        <f t="shared" ref="V34" ca="1" si="95">VLOOKUP(V35,INDIRECT($AH$3 &amp; "!$52:$74"),5,FALSE) &amp; ""</f>
        <v>27th ③②</v>
      </c>
      <c r="W34" s="201"/>
      <c r="Y34" s="42"/>
      <c r="AA34" s="10"/>
      <c r="AB34" s="10"/>
    </row>
    <row r="35" spans="1:32" s="43" customFormat="1" ht="13.15" hidden="1" thickTop="1" x14ac:dyDescent="0.25">
      <c r="B35" s="44">
        <v>1</v>
      </c>
      <c r="C35" s="44"/>
      <c r="D35" s="44">
        <v>2</v>
      </c>
      <c r="E35" s="44"/>
      <c r="F35" s="44">
        <v>3</v>
      </c>
      <c r="G35" s="44"/>
      <c r="H35" s="44">
        <v>4</v>
      </c>
      <c r="I35" s="44"/>
      <c r="J35" s="44">
        <v>5</v>
      </c>
      <c r="K35" s="44"/>
      <c r="N35" s="48">
        <v>6</v>
      </c>
      <c r="O35" s="48"/>
      <c r="P35" s="48">
        <v>7</v>
      </c>
      <c r="Q35" s="48"/>
      <c r="R35" s="44">
        <v>8</v>
      </c>
      <c r="S35" s="44"/>
      <c r="T35" s="44">
        <v>9</v>
      </c>
      <c r="U35" s="44"/>
      <c r="V35" s="44">
        <v>10</v>
      </c>
      <c r="W35" s="44"/>
      <c r="Y35" s="45"/>
    </row>
    <row r="36" spans="1:32" s="11" customFormat="1" ht="13.5" thickTop="1" thickBot="1" x14ac:dyDescent="0.3">
      <c r="B36" s="192" t="str">
        <f ca="1">INDIRECT($AH$3 &amp; "!A63")</f>
        <v>④10 by 10</v>
      </c>
      <c r="C36" s="192"/>
      <c r="D36" s="192"/>
      <c r="E36" s="192"/>
      <c r="N36" s="192" t="str">
        <f ca="1">INDIRECT($AH$3 &amp; "!A69")</f>
        <v>①10 up-down</v>
      </c>
      <c r="O36" s="192"/>
      <c r="T36" s="33"/>
      <c r="Y36" s="12"/>
      <c r="AA36" s="10"/>
      <c r="AB36" s="10"/>
    </row>
    <row r="37" spans="1:32" ht="42.4" customHeight="1" thickTop="1" thickBot="1" x14ac:dyDescent="0.3">
      <c r="A37" s="14"/>
      <c r="B37" s="117" t="str">
        <f ca="1">VLOOKUP(B42,INDIRECT($AH$3 &amp; "!$52:$74"),2,FALSE) &amp; ""</f>
        <v>え</v>
      </c>
      <c r="C37" s="172"/>
      <c r="D37" s="120" t="str">
        <f ca="1">VLOOKUP(D42,INDIRECT($AH$3 &amp; "!$52:$74"),2,FALSE) &amp; ""</f>
        <v>く</v>
      </c>
      <c r="E37" s="202"/>
      <c r="F37" s="120" t="str">
        <f ca="1">VLOOKUP(F42,INDIRECT($AH$3 &amp; "!$52:$74"),2,FALSE) &amp; ""</f>
        <v>た</v>
      </c>
      <c r="G37" s="195"/>
      <c r="H37" s="120" t="str">
        <f ca="1">VLOOKUP(H42,INDIRECT($AH$3 &amp; "!$52:$74"),2,FALSE) &amp; ""</f>
        <v>ほ</v>
      </c>
      <c r="I37" s="202"/>
      <c r="J37" s="120" t="str">
        <f ca="1">VLOOKUP(J42,INDIRECT($AH$3 &amp; "!$52:$74"),2,FALSE) &amp; ""</f>
        <v>ら</v>
      </c>
      <c r="K37" s="197"/>
      <c r="M37" s="14"/>
      <c r="N37" s="117" t="str">
        <f ca="1">VLOOKUP(N42,INDIRECT($AH$3 &amp; "!$52:$74"),2,FALSE) &amp; ""</f>
        <v>け</v>
      </c>
      <c r="O37" s="172"/>
      <c r="P37" s="120" t="str">
        <f ca="1">VLOOKUP(P42,INDIRECT($AH$3 &amp; "!$52:$74"),2,FALSE) &amp; ""</f>
        <v>こ</v>
      </c>
      <c r="Q37" s="193"/>
      <c r="R37" s="120" t="str">
        <f ca="1">VLOOKUP(R42,INDIRECT($AH$3 &amp; "!$52:$74"),2,FALSE) &amp; ""</f>
        <v>ち</v>
      </c>
      <c r="S37" s="195"/>
      <c r="T37" s="120" t="str">
        <f ca="1">VLOOKUP(T42,INDIRECT($AH$3 &amp; "!$52:$74"),2,FALSE) &amp; ""</f>
        <v>と</v>
      </c>
      <c r="U37" s="202"/>
      <c r="V37" s="120" t="str">
        <f ca="1">VLOOKUP(V42,INDIRECT($AH$3 &amp; "!$52:$74"),2,FALSE) &amp; ""</f>
        <v>ま</v>
      </c>
      <c r="W37" s="197"/>
    </row>
    <row r="38" spans="1:32" ht="13.5" hidden="1" customHeight="1" thickTop="1" thickBot="1" x14ac:dyDescent="0.3">
      <c r="A38" s="14"/>
      <c r="B38" s="129" t="e">
        <f>VLOOKUP(20,#REF!,3,FALSE)</f>
        <v>#REF!</v>
      </c>
      <c r="C38" s="173"/>
      <c r="D38" s="130" t="e">
        <f>VLOOKUP(20,#REF!,3,FALSE)</f>
        <v>#REF!</v>
      </c>
      <c r="E38" s="176"/>
      <c r="F38" s="2" t="e">
        <f>VLOOKUP(20,#REF!,3,FALSE)</f>
        <v>#REF!</v>
      </c>
      <c r="G38" s="196"/>
      <c r="H38" s="130" t="e">
        <f>VLOOKUP(20,#REF!,3,FALSE)</f>
        <v>#REF!</v>
      </c>
      <c r="I38" s="176"/>
      <c r="J38" s="2" t="e">
        <f>VLOOKUP(20,#REF!,3,FALSE)</f>
        <v>#REF!</v>
      </c>
      <c r="K38" s="184"/>
      <c r="M38" s="14"/>
      <c r="N38" s="121" t="e">
        <f>VLOOKUP(1,#REF!,3,FALSE)</f>
        <v>#REF!</v>
      </c>
      <c r="O38" s="173"/>
      <c r="P38" s="132" t="e">
        <f>VLOOKUP(1,#REF!,3,FALSE)</f>
        <v>#REF!</v>
      </c>
      <c r="Q38" s="194"/>
      <c r="R38" s="74" t="e">
        <f>VLOOKUP(1,#REF!,3,FALSE)</f>
        <v>#REF!</v>
      </c>
      <c r="S38" s="196"/>
      <c r="T38" s="133" t="e">
        <f>VLOOKUP(1,#REF!,3,FALSE)</f>
        <v>#REF!</v>
      </c>
      <c r="U38" s="176"/>
      <c r="V38" s="74" t="e">
        <f>VLOOKUP(1,#REF!,3,FALSE)</f>
        <v>#REF!</v>
      </c>
      <c r="W38" s="184"/>
    </row>
    <row r="39" spans="1:32" ht="69.75" customHeight="1" thickTop="1" thickBot="1" x14ac:dyDescent="0.3">
      <c r="B39" s="51" t="str">
        <f ca="1">VLOOKUP(B42,INDIRECT($AH$3 &amp; "!$52:$74"),3,FALSE) &amp; ""</f>
        <v>○○○○○○x○○○○x○○○</v>
      </c>
      <c r="C39" s="77"/>
      <c r="D39" s="139" t="str">
        <f ca="1">VLOOKUP(D42,INDIRECT($AH$3 &amp; "!$52:$74"),3,FALSE) &amp; ""</f>
        <v>x○○○○x○</v>
      </c>
      <c r="E39" s="78"/>
      <c r="F39" s="139" t="str">
        <f ca="1">VLOOKUP(F42,INDIRECT($AH$3 &amp; "!$52:$74"),3,FALSE) &amp; ""</f>
        <v>xx○○○○○x○</v>
      </c>
      <c r="G39" s="77"/>
      <c r="H39" s="139" t="str">
        <f ca="1">VLOOKUP(H42,INDIRECT($AH$3 &amp; "!$52:$74"),3,FALSE) &amp; ""</f>
        <v>○x○○○○○○○○○○○</v>
      </c>
      <c r="I39" s="78"/>
      <c r="J39" s="139" t="str">
        <f ca="1">VLOOKUP(J42,INDIRECT($AH$3 &amp; "!$52:$74"),3,FALSE) &amp; ""</f>
        <v>○○○x○○x○○○○</v>
      </c>
      <c r="K39" s="131"/>
      <c r="M39" s="10"/>
      <c r="N39" s="51" t="str">
        <f ca="1">VLOOKUP(N42,INDIRECT($AH$3 &amp; "!$52:$74"),3,FALSE) &amp; ""</f>
        <v>○○○○○○○○○○</v>
      </c>
      <c r="O39" s="80"/>
      <c r="P39" s="139" t="str">
        <f ca="1">VLOOKUP(P42,INDIRECT($AH$3 &amp; "!$52:$74"),3,FALSE) &amp; ""</f>
        <v>○○○○○○○○</v>
      </c>
      <c r="Q39" s="113"/>
      <c r="R39" s="139" t="str">
        <f ca="1">VLOOKUP(R42,INDIRECT($AH$3 &amp; "!$52:$74"),3,FALSE) &amp; ""</f>
        <v>○○○○○</v>
      </c>
      <c r="S39" s="80"/>
      <c r="T39" s="139" t="str">
        <f ca="1">VLOOKUP(T42,INDIRECT($AH$3 &amp; "!$52:$74"),3,FALSE) &amp; ""</f>
        <v>○○○○○</v>
      </c>
      <c r="U39" s="82"/>
      <c r="V39" s="143" t="str">
        <f ca="1">VLOOKUP(V42,INDIRECT($AH$3 &amp; "!$52:$74"),3,FALSE) &amp; ""</f>
        <v>x○○○○○○○○○○</v>
      </c>
      <c r="W39" s="110"/>
    </row>
    <row r="40" spans="1:32" ht="13.5" thickTop="1" thickBot="1" x14ac:dyDescent="0.3">
      <c r="B40" s="51" t="str">
        <f ca="1">VLOOKUP(B42,INDIRECT($AH$3 &amp; "!$52:$74"),4,FALSE) &amp; ""</f>
        <v>104p</v>
      </c>
      <c r="C40" s="73"/>
      <c r="D40" s="139" t="str">
        <f ca="1">VLOOKUP(D42,INDIRECT($AH$3 &amp; "!$52:$74"),4,FALSE) &amp; ""</f>
        <v>40p</v>
      </c>
      <c r="E40" s="79"/>
      <c r="F40" s="139" t="str">
        <f ca="1">VLOOKUP(F42,INDIRECT($AH$3 &amp; "!$52:$74"),4,FALSE) &amp; ""</f>
        <v>42p</v>
      </c>
      <c r="G40" s="73"/>
      <c r="H40" s="139" t="str">
        <f ca="1">VLOOKUP(H42,INDIRECT($AH$3 &amp; "!$52:$74"),4,FALSE) &amp; ""</f>
        <v>108p</v>
      </c>
      <c r="I40" s="79"/>
      <c r="J40" s="139" t="str">
        <f ca="1">VLOOKUP(J42,INDIRECT($AH$3 &amp; "!$52:$74"),4,FALSE) &amp; ""</f>
        <v>72p</v>
      </c>
      <c r="K40" s="124"/>
      <c r="M40" s="10"/>
      <c r="N40" s="51" t="str">
        <f ca="1">VLOOKUP(N42,INDIRECT($AH$3 &amp; "!$52:$74"),4,FALSE) &amp; ""</f>
        <v>10○0×</v>
      </c>
      <c r="O40" s="81"/>
      <c r="P40" s="139" t="str">
        <f ca="1">VLOOKUP(P42,INDIRECT($AH$3 &amp; "!$52:$74"),4,FALSE) &amp; ""</f>
        <v>8○0×</v>
      </c>
      <c r="Q40" s="114"/>
      <c r="R40" s="139" t="str">
        <f ca="1">VLOOKUP(R42,INDIRECT($AH$3 &amp; "!$52:$74"),4,FALSE) &amp; ""</f>
        <v>5○0×</v>
      </c>
      <c r="S40" s="81"/>
      <c r="T40" s="143" t="str">
        <f ca="1">VLOOKUP(T42,INDIRECT($AH$3 &amp; "!$52:$74"),4,FALSE) &amp; ""</f>
        <v>5○0×</v>
      </c>
      <c r="U40" s="38"/>
      <c r="V40" s="139" t="str">
        <f ca="1">VLOOKUP(V42,INDIRECT($AH$3 &amp; "!$52:$74"),4,FALSE) &amp; ""</f>
        <v>10○1×</v>
      </c>
      <c r="W40" s="134"/>
      <c r="AA40" s="7"/>
      <c r="AB40" s="7"/>
    </row>
    <row r="41" spans="1:32" ht="13.5" thickTop="1" thickBot="1" x14ac:dyDescent="0.3">
      <c r="B41" s="198" t="str">
        <f ca="1">VLOOKUP(B42,INDIRECT($AH$3 &amp; "!$52:$74"),5,FALSE) &amp; ""</f>
        <v>4th ①①</v>
      </c>
      <c r="C41" s="199"/>
      <c r="D41" s="200" t="str">
        <f t="shared" ref="D41" ca="1" si="96">VLOOKUP(D42,INDIRECT($AH$3 &amp; "!$52:$74"),5,FALSE) &amp; ""</f>
        <v>8th ③</v>
      </c>
      <c r="E41" s="199"/>
      <c r="F41" s="200" t="str">
        <f t="shared" ref="F41" ca="1" si="97">VLOOKUP(F42,INDIRECT($AH$3 &amp; "!$52:$74"),5,FALSE) &amp; ""</f>
        <v>16th ④</v>
      </c>
      <c r="G41" s="199"/>
      <c r="H41" s="200" t="str">
        <f t="shared" ref="H41" ca="1" si="98">VLOOKUP(H42,INDIRECT($AH$3 &amp; "!$52:$74"),5,FALSE) &amp; ""</f>
        <v>30th ④②</v>
      </c>
      <c r="I41" s="199"/>
      <c r="J41" s="200" t="str">
        <f t="shared" ref="J41" ca="1" si="99">VLOOKUP(J42,INDIRECT($AH$3 &amp; "!$52:$74"),5,FALSE) &amp; ""</f>
        <v>39th ④</v>
      </c>
      <c r="K41" s="201"/>
      <c r="M41" s="10"/>
      <c r="N41" s="198" t="str">
        <f ca="1">VLOOKUP(N42,INDIRECT($AH$3 &amp; "!$52:$74"),5,FALSE) &amp; ""</f>
        <v>9th ④①</v>
      </c>
      <c r="O41" s="199"/>
      <c r="P41" s="200" t="str">
        <f t="shared" ref="P41" ca="1" si="100">VLOOKUP(P42,INDIRECT($AH$3 &amp; "!$52:$74"),5,FALSE) &amp; ""</f>
        <v>10th ⑤</v>
      </c>
      <c r="Q41" s="199"/>
      <c r="R41" s="200" t="str">
        <f t="shared" ref="R41" ca="1" si="101">VLOOKUP(R42,INDIRECT($AH$3 &amp; "!$52:$74"),5,FALSE) &amp; ""</f>
        <v>17th ⑤</v>
      </c>
      <c r="S41" s="199"/>
      <c r="T41" s="200" t="str">
        <f t="shared" ref="T41" ca="1" si="102">VLOOKUP(T42,INDIRECT($AH$3 &amp; "!$52:$74"),5,FALSE) &amp; ""</f>
        <v>20th ⑤</v>
      </c>
      <c r="U41" s="199"/>
      <c r="V41" s="200" t="str">
        <f t="shared" ref="V41" ca="1" si="103">VLOOKUP(V42,INDIRECT($AH$3 &amp; "!$52:$74"),5,FALSE) &amp; ""</f>
        <v>31st ⑤②</v>
      </c>
      <c r="W41" s="201"/>
      <c r="AA41" s="7"/>
      <c r="AB41" s="7"/>
    </row>
    <row r="42" spans="1:32" s="46" customFormat="1" ht="13.15" hidden="1" thickTop="1" x14ac:dyDescent="0.25">
      <c r="B42" s="47">
        <v>11</v>
      </c>
      <c r="C42" s="47"/>
      <c r="D42" s="47">
        <v>12</v>
      </c>
      <c r="E42" s="47"/>
      <c r="F42" s="47">
        <v>13</v>
      </c>
      <c r="G42" s="47"/>
      <c r="H42" s="47">
        <v>14</v>
      </c>
      <c r="I42" s="47"/>
      <c r="J42" s="47">
        <v>15</v>
      </c>
      <c r="K42" s="47"/>
      <c r="N42" s="48">
        <v>16</v>
      </c>
      <c r="O42" s="48"/>
      <c r="P42" s="48">
        <v>17</v>
      </c>
      <c r="Q42" s="48"/>
      <c r="R42" s="48">
        <v>18</v>
      </c>
      <c r="S42" s="48"/>
      <c r="T42" s="47">
        <v>19</v>
      </c>
      <c r="U42" s="47"/>
      <c r="V42" s="47">
        <v>20</v>
      </c>
      <c r="W42" s="47"/>
      <c r="Y42" s="49"/>
    </row>
    <row r="43" spans="1:32" s="7" customFormat="1" ht="13.15" thickTop="1" x14ac:dyDescent="0.25">
      <c r="B43" s="40"/>
      <c r="C43" s="40"/>
      <c r="D43" s="39"/>
      <c r="E43" s="39"/>
      <c r="F43" s="40"/>
      <c r="G43" s="40"/>
      <c r="H43" s="40"/>
      <c r="I43" s="40"/>
      <c r="J43" s="40"/>
      <c r="K43" s="40"/>
      <c r="Y43" s="42"/>
    </row>
    <row r="44" spans="1:32" x14ac:dyDescent="0.25">
      <c r="B44" s="171"/>
      <c r="C44" s="171"/>
      <c r="D44" s="13"/>
      <c r="E44" s="13"/>
      <c r="F44" s="171"/>
      <c r="G44" s="171"/>
      <c r="H44" s="171"/>
      <c r="I44" s="171"/>
      <c r="J44" s="171"/>
      <c r="K44" s="171"/>
      <c r="M44" s="10"/>
      <c r="O44" s="10"/>
      <c r="Q44" s="10"/>
      <c r="S44" s="10"/>
      <c r="U44" s="10"/>
      <c r="W44" s="10"/>
      <c r="AA44" s="11"/>
      <c r="AB44" s="11"/>
    </row>
    <row r="45" spans="1:32" ht="16.149999999999999" x14ac:dyDescent="0.25">
      <c r="B45" s="203" t="s">
        <v>17</v>
      </c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O45" s="10"/>
      <c r="Q45" s="10"/>
      <c r="S45" s="10"/>
    </row>
    <row r="46" spans="1:32" ht="13.15" thickBot="1" x14ac:dyDescent="0.3">
      <c r="B46" s="33" t="s">
        <v>18</v>
      </c>
      <c r="C46" s="33"/>
      <c r="D46" s="33"/>
      <c r="E46" s="33"/>
      <c r="F46" s="33"/>
      <c r="H46" s="11"/>
      <c r="J46" s="11"/>
      <c r="L46" s="11"/>
      <c r="N46" s="11"/>
      <c r="P46" s="11"/>
      <c r="R46" s="11"/>
      <c r="T46" s="11"/>
      <c r="X46" s="11"/>
      <c r="Y46" s="11"/>
      <c r="Z46" s="11"/>
      <c r="AC46" s="11"/>
      <c r="AD46" s="11"/>
      <c r="AE46" s="11"/>
      <c r="AF46" s="11"/>
    </row>
    <row r="47" spans="1:32" ht="37.15" customHeight="1" thickTop="1" thickBot="1" x14ac:dyDescent="0.3">
      <c r="A47" s="14"/>
      <c r="B47" s="151" t="str">
        <f ca="1">IFERROR(VLOOKUP(B$64,INDIRECT($AH$3 &amp; "!$76:$84"),2,FALSE), "") &amp; ""</f>
        <v>え</v>
      </c>
      <c r="C47" s="166"/>
      <c r="D47" s="137" t="str">
        <f ca="1">IFERROR(VLOOKUP(D$64,INDIRECT($AH$3 &amp; "!$76:$84"),2,FALSE), "") &amp; ""</f>
        <v>す</v>
      </c>
      <c r="E47" s="166"/>
      <c r="F47" s="137" t="str">
        <f ca="1">IFERROR(VLOOKUP(F$64,INDIRECT($AH$3 &amp; "!$76:$84"),2,FALSE), "") &amp; ""</f>
        <v>き</v>
      </c>
      <c r="G47" s="166"/>
      <c r="H47" s="137" t="str">
        <f ca="1">IFERROR(VLOOKUP(H$64,INDIRECT($AH$3 &amp; "!$76:$84"),2,FALSE), "") &amp; ""</f>
        <v>け</v>
      </c>
      <c r="I47" s="166"/>
      <c r="J47" s="137" t="str">
        <f ca="1">IFERROR(VLOOKUP(J$64,INDIRECT($AH$3 &amp; "!$76:$84"),2,FALSE), "") &amp; ""</f>
        <v>も</v>
      </c>
      <c r="K47" s="166"/>
      <c r="L47" s="137" t="str">
        <f ca="1">IFERROR(VLOOKUP(L$64,INDIRECT($AH$3 &amp; "!$76:$84"),2,FALSE), "") &amp; ""</f>
        <v>ま</v>
      </c>
      <c r="M47" s="166"/>
      <c r="N47" s="137" t="str">
        <f ca="1">IFERROR(VLOOKUP(N$64,INDIRECT($AH$3 &amp; "!$76:$84"),2,FALSE), "") &amp; ""</f>
        <v>ね</v>
      </c>
      <c r="O47" s="166"/>
      <c r="P47" s="137" t="str">
        <f ca="1">IFERROR(VLOOKUP(P$64,INDIRECT($AH$3 &amp; "!$76:$84"),2,FALSE), "") &amp; ""</f>
        <v>ひ</v>
      </c>
      <c r="Q47" s="166"/>
      <c r="R47" s="137" t="str">
        <f ca="1">IFERROR(VLOOKUP(R$64,INDIRECT($AH$3 &amp; "!$76:$84"),2,FALSE), "") &amp; ""</f>
        <v>ほ</v>
      </c>
      <c r="S47" s="170"/>
      <c r="Y47" s="11"/>
    </row>
    <row r="48" spans="1:32" ht="13.15" thickTop="1" x14ac:dyDescent="0.25">
      <c r="B48" s="86" t="str">
        <f ca="1">IFERROR(VLOOKUP(B$64,INDIRECT($AH$3 &amp; "!$76:$84"),3,FALSE), "") &amp; ""</f>
        <v>5○</v>
      </c>
      <c r="C48" s="59"/>
      <c r="D48" s="57" t="str">
        <f ca="1">IFERROR(VLOOKUP(D$64,INDIRECT($AH$3 &amp; "!$76:$84"),3,FALSE), "") &amp; ""</f>
        <v>0○</v>
      </c>
      <c r="E48" s="59"/>
      <c r="F48" s="57" t="str">
        <f ca="1">IFERROR(VLOOKUP(F$64,INDIRECT($AH$3 &amp; "!$76:$84"),3,FALSE), "") &amp; ""</f>
        <v>3○</v>
      </c>
      <c r="G48" s="59"/>
      <c r="H48" s="57" t="str">
        <f ca="1">IFERROR(VLOOKUP(H$64,INDIRECT($AH$3 &amp; "!$76:$84"),3,FALSE), "") &amp; ""</f>
        <v>4○</v>
      </c>
      <c r="I48" s="59"/>
      <c r="J48" s="57" t="str">
        <f ca="1">IFERROR(VLOOKUP(J$64,INDIRECT($AH$3 &amp; "!$76:$84"),3,FALSE), "") &amp; ""</f>
        <v>5○</v>
      </c>
      <c r="K48" s="59"/>
      <c r="L48" s="57" t="str">
        <f ca="1">IFERROR(VLOOKUP(L$64,INDIRECT($AH$3 &amp; "!$76:$84"),3,FALSE), "") &amp; ""</f>
        <v>5○</v>
      </c>
      <c r="M48" s="59"/>
      <c r="N48" s="57" t="str">
        <f ca="1">IFERROR(VLOOKUP(N$64,INDIRECT($AH$3 &amp; "!$76:$84"),3,FALSE), "") &amp; ""</f>
        <v>5○</v>
      </c>
      <c r="O48" s="59"/>
      <c r="P48" s="57" t="str">
        <f ca="1">IFERROR(VLOOKUP(P$64,INDIRECT($AH$3 &amp; "!$76:$84"),3,FALSE), "") &amp; ""</f>
        <v>5○</v>
      </c>
      <c r="Q48" s="59"/>
      <c r="R48" s="57" t="str">
        <f ca="1">IFERROR(VLOOKUP(R$64,INDIRECT($AH$3 &amp; "!$76:$84"),3,FALSE), "") &amp; ""</f>
        <v>0○</v>
      </c>
      <c r="S48" s="87"/>
      <c r="Y48" s="11"/>
      <c r="AA48" s="7"/>
      <c r="AB48" s="7"/>
    </row>
    <row r="49" spans="1:32" ht="13.15" thickBot="1" x14ac:dyDescent="0.3">
      <c r="B49" s="88" t="str">
        <f ca="1">IFERROR(VLOOKUP(B$64,INDIRECT($AH$3 &amp; "!$76:$84"),4,FALSE), "") &amp; ""</f>
        <v>0×</v>
      </c>
      <c r="C49" s="58"/>
      <c r="D49" s="55" t="str">
        <f ca="1">IFERROR(VLOOKUP(D$64,INDIRECT($AH$3 &amp; "!$76:$84"),4,FALSE), "") &amp; ""</f>
        <v>1×</v>
      </c>
      <c r="E49" s="58"/>
      <c r="F49" s="55" t="str">
        <f ca="1">IFERROR(VLOOKUP(F$64,INDIRECT($AH$3 &amp; "!$76:$84"),4,FALSE), "") &amp; ""</f>
        <v>0×</v>
      </c>
      <c r="G49" s="58"/>
      <c r="H49" s="55" t="str">
        <f ca="1">IFERROR(VLOOKUP(H$64,INDIRECT($AH$3 &amp; "!$76:$84"),4,FALSE), "") &amp; ""</f>
        <v>1×</v>
      </c>
      <c r="I49" s="58"/>
      <c r="J49" s="55" t="str">
        <f ca="1">IFERROR(VLOOKUP(J$64,INDIRECT($AH$3 &amp; "!$76:$84"),4,FALSE), "") &amp; ""</f>
        <v>0×</v>
      </c>
      <c r="K49" s="58"/>
      <c r="L49" s="55" t="str">
        <f ca="1">IFERROR(VLOOKUP(L$64,INDIRECT($AH$3 &amp; "!$76:$84"),4,FALSE), "") &amp; ""</f>
        <v>2×</v>
      </c>
      <c r="M49" s="58"/>
      <c r="N49" s="55" t="str">
        <f ca="1">IFERROR(VLOOKUP(N$64,INDIRECT($AH$3 &amp; "!$76:$84"),4,FALSE), "") &amp; ""</f>
        <v>0×</v>
      </c>
      <c r="O49" s="58"/>
      <c r="P49" s="55" t="str">
        <f ca="1">IFERROR(VLOOKUP(P$64,INDIRECT($AH$3 &amp; "!$76:$84"),4,FALSE), "") &amp; ""</f>
        <v>0×</v>
      </c>
      <c r="Q49" s="58"/>
      <c r="R49" s="55" t="str">
        <f ca="1">IFERROR(VLOOKUP(R$64,INDIRECT($AH$3 &amp; "!$76:$84"),4,FALSE), "") &amp; ""</f>
        <v>0×</v>
      </c>
      <c r="S49" s="89"/>
      <c r="Y49" s="11"/>
    </row>
    <row r="50" spans="1:32" s="6" customFormat="1" ht="13.5" thickTop="1" thickBot="1" x14ac:dyDescent="0.3">
      <c r="B50" s="90" t="str">
        <f ca="1">IFERROR(VLOOKUP(B$64,INDIRECT($AH$3 &amp; "!$76:$84"),5,FALSE), "") &amp; ""</f>
        <v>5p</v>
      </c>
      <c r="C50" s="70"/>
      <c r="D50" s="91" t="str">
        <f ca="1">IFERROR(VLOOKUP(D$64,INDIRECT($AH$3 &amp; "!$76:$84"),5,FALSE), "") &amp; ""</f>
        <v>-1p</v>
      </c>
      <c r="E50" s="70"/>
      <c r="F50" s="91" t="str">
        <f ca="1">IFERROR(VLOOKUP(F$64,INDIRECT($AH$3 &amp; "!$76:$84"),5,FALSE), "") &amp; ""</f>
        <v>3p</v>
      </c>
      <c r="G50" s="70"/>
      <c r="H50" s="91" t="str">
        <f ca="1">IFERROR(VLOOKUP(H$64,INDIRECT($AH$3 &amp; "!$76:$84"),5,FALSE), "") &amp; ""</f>
        <v>3p</v>
      </c>
      <c r="I50" s="70"/>
      <c r="J50" s="91" t="str">
        <f ca="1">IFERROR(VLOOKUP(J$64,INDIRECT($AH$3 &amp; "!$76:$84"),5,FALSE), "") &amp; ""</f>
        <v>5p</v>
      </c>
      <c r="K50" s="70"/>
      <c r="L50" s="91" t="str">
        <f ca="1">IFERROR(VLOOKUP(L$64,INDIRECT($AH$3 &amp; "!$76:$84"),5,FALSE), "") &amp; ""</f>
        <v>3p</v>
      </c>
      <c r="M50" s="70"/>
      <c r="N50" s="91" t="str">
        <f ca="1">IFERROR(VLOOKUP(N$64,INDIRECT($AH$3 &amp; "!$76:$84"),5,FALSE), "") &amp; ""</f>
        <v>5p</v>
      </c>
      <c r="O50" s="70"/>
      <c r="P50" s="91" t="str">
        <f ca="1">IFERROR(VLOOKUP(P$64,INDIRECT($AH$3 &amp; "!$76:$84"),5,FALSE), "") &amp; ""</f>
        <v>5p</v>
      </c>
      <c r="Q50" s="70"/>
      <c r="R50" s="91" t="str">
        <f ca="1">IFERROR(VLOOKUP(R$64,INDIRECT($AH$3 &amp; "!$76:$84"),5,FALSE), "") &amp; ""</f>
        <v>0p</v>
      </c>
      <c r="S50" s="92"/>
      <c r="T50" s="7"/>
      <c r="U50" s="11"/>
      <c r="V50" s="10"/>
      <c r="W50" s="11"/>
      <c r="X50" s="10"/>
      <c r="Y50" s="11"/>
      <c r="Z50" s="7"/>
      <c r="AA50" s="10"/>
      <c r="AB50" s="10"/>
      <c r="AC50" s="7"/>
      <c r="AD50" s="7"/>
      <c r="AE50" s="7"/>
      <c r="AF50" s="7"/>
    </row>
    <row r="51" spans="1:32" ht="13.5" thickTop="1" thickBot="1" x14ac:dyDescent="0.3">
      <c r="B51" s="33" t="s">
        <v>19</v>
      </c>
      <c r="C51" s="14"/>
      <c r="E51" s="10"/>
      <c r="G51" s="10"/>
      <c r="I51" s="10"/>
      <c r="K51" s="10"/>
      <c r="M51" s="10"/>
      <c r="O51" s="10"/>
      <c r="Q51" s="10"/>
      <c r="S51" s="10"/>
      <c r="Y51" s="11"/>
    </row>
    <row r="52" spans="1:32" ht="40.15" customHeight="1" thickTop="1" thickBot="1" x14ac:dyDescent="0.3">
      <c r="B52" s="151" t="str">
        <f ca="1">IFERROR(VLOOKUP(B$64,INDIRECT($AH$3 &amp; "!$86:$94"),2,FALSE), "") &amp; ""</f>
        <v/>
      </c>
      <c r="C52" s="152"/>
      <c r="D52" s="153" t="str">
        <f ca="1">IFERROR(VLOOKUP(D$64,INDIRECT($AH$3 &amp; "!$86:$94"),2,FALSE), "") &amp; ""</f>
        <v/>
      </c>
      <c r="E52" s="154"/>
      <c r="F52" s="137" t="str">
        <f ca="1">IFERROR(VLOOKUP(F$64,INDIRECT($AH$3 &amp; "!$86:$94"),2,FALSE), "") &amp; ""</f>
        <v>き</v>
      </c>
      <c r="G52" s="166"/>
      <c r="H52" s="137" t="str">
        <f ca="1">IFERROR(VLOOKUP(H$64,INDIRECT($AH$3 &amp; "!$86:$94"),2,FALSE), "") &amp; ""</f>
        <v>け</v>
      </c>
      <c r="I52" s="166"/>
      <c r="J52" s="137" t="str">
        <f ca="1">IFERROR(VLOOKUP(J$64,INDIRECT($AH$3 &amp; "!$86:$94"),2,FALSE), "") &amp; ""</f>
        <v>も</v>
      </c>
      <c r="K52" s="166"/>
      <c r="L52" s="137" t="str">
        <f ca="1">IFERROR(VLOOKUP(L$64,INDIRECT($AH$3 &amp; "!$86:$94"),2,FALSE), "") &amp; ""</f>
        <v>ま</v>
      </c>
      <c r="M52" s="166"/>
      <c r="N52" s="137" t="str">
        <f ca="1">IFERROR(VLOOKUP(N$64,INDIRECT($AH$3 &amp; "!$86:$94"),2,FALSE), "") &amp; ""</f>
        <v>ね</v>
      </c>
      <c r="O52" s="166"/>
      <c r="P52" s="137" t="str">
        <f ca="1">IFERROR(VLOOKUP(P$64,INDIRECT($AH$3 &amp; "!$86:$94"),2,FALSE), "") &amp; ""</f>
        <v>ひ</v>
      </c>
      <c r="Q52" s="166"/>
      <c r="R52" s="137" t="str">
        <f ca="1">IFERROR(VLOOKUP(R$64,INDIRECT($AH$3 &amp; "!$86:$94"),2,FALSE), "") &amp; ""</f>
        <v/>
      </c>
      <c r="S52" s="170"/>
      <c r="Y52" s="11"/>
    </row>
    <row r="53" spans="1:32" ht="13.5" thickTop="1" thickBot="1" x14ac:dyDescent="0.3">
      <c r="A53" s="14"/>
      <c r="B53" s="93" t="str">
        <f ca="1">IF(B52="", "", B50)</f>
        <v/>
      </c>
      <c r="C53" s="61"/>
      <c r="D53" s="140" t="str">
        <f ca="1">IF(D52="", "", D50)</f>
        <v/>
      </c>
      <c r="E53" s="61"/>
      <c r="F53" s="60" t="str">
        <f ca="1">IF(F52="", "", F50)</f>
        <v>3p</v>
      </c>
      <c r="G53" s="61"/>
      <c r="H53" s="60" t="str">
        <f ca="1">IF(H52="", "", H50)</f>
        <v>3p</v>
      </c>
      <c r="I53" s="61"/>
      <c r="J53" s="60" t="str">
        <f ca="1">IF(J52="", "", J50)</f>
        <v>5p</v>
      </c>
      <c r="K53" s="61"/>
      <c r="L53" s="60" t="str">
        <f ca="1">IF(L52="", "", L50)</f>
        <v>3p</v>
      </c>
      <c r="M53" s="61"/>
      <c r="N53" s="60" t="str">
        <f ca="1">IF(N52="", "", N50)</f>
        <v>5p</v>
      </c>
      <c r="O53" s="61"/>
      <c r="P53" s="60" t="str">
        <f ca="1">IF(P52="", "", P50)</f>
        <v>5p</v>
      </c>
      <c r="Q53" s="61"/>
      <c r="R53" s="60" t="str">
        <f ca="1">IF(R52="", "", R50)</f>
        <v/>
      </c>
      <c r="S53" s="94"/>
      <c r="Y53" s="11"/>
    </row>
    <row r="54" spans="1:32" ht="13.15" thickTop="1" x14ac:dyDescent="0.25">
      <c r="B54" s="95" t="str">
        <f ca="1">IFERROR(VLOOKUP(B$64,INDIRECT($AH$3 &amp; "!$86:$94"),3,FALSE), "") &amp; ""</f>
        <v/>
      </c>
      <c r="C54" s="62"/>
      <c r="D54" s="56" t="str">
        <f ca="1">IFERROR(VLOOKUP(D$64,INDIRECT($AH$3 &amp; "!$86:$94"),3,FALSE), "") &amp; ""</f>
        <v/>
      </c>
      <c r="E54" s="62"/>
      <c r="F54" s="56" t="str">
        <f ca="1">IFERROR(VLOOKUP(F$64,INDIRECT($AH$3 &amp; "!$86:$94"),3,FALSE), "") &amp; ""</f>
        <v>3○</v>
      </c>
      <c r="G54" s="62"/>
      <c r="H54" s="56" t="str">
        <f ca="1">IFERROR(VLOOKUP(H$64,INDIRECT($AH$3 &amp; "!$86:$94"),3,FALSE), "") &amp; ""</f>
        <v>11○</v>
      </c>
      <c r="I54" s="62"/>
      <c r="J54" s="56" t="str">
        <f ca="1">IFERROR(VLOOKUP(J$64,INDIRECT($AH$3 &amp; "!$86:$94"),3,FALSE), "") &amp; ""</f>
        <v>4○</v>
      </c>
      <c r="K54" s="62"/>
      <c r="L54" s="56" t="str">
        <f ca="1">IFERROR(VLOOKUP(L$64,INDIRECT($AH$3 &amp; "!$86:$94"),3,FALSE), "") &amp; ""</f>
        <v>2○</v>
      </c>
      <c r="M54" s="62"/>
      <c r="N54" s="56" t="str">
        <f ca="1">IFERROR(VLOOKUP(N$64,INDIRECT($AH$3 &amp; "!$86:$94"),3,FALSE), "") &amp; ""</f>
        <v>4○</v>
      </c>
      <c r="O54" s="62"/>
      <c r="P54" s="56" t="str">
        <f ca="1">IFERROR(VLOOKUP(P$64,INDIRECT($AH$3 &amp; "!$86:$94"),3,FALSE), "") &amp; ""</f>
        <v>6○</v>
      </c>
      <c r="Q54" s="62"/>
      <c r="R54" s="56" t="str">
        <f ca="1">IFERROR(VLOOKUP(R$64,INDIRECT($AH$3 &amp; "!$86:$94"),3,FALSE), "") &amp; ""</f>
        <v/>
      </c>
      <c r="S54" s="96"/>
      <c r="Y54" s="11"/>
      <c r="AA54" s="7"/>
      <c r="AB54" s="7"/>
    </row>
    <row r="55" spans="1:32" ht="13.15" thickBot="1" x14ac:dyDescent="0.3">
      <c r="B55" s="97" t="str">
        <f ca="1">IFERROR(VLOOKUP(B$64,INDIRECT($AH$3 &amp; "!$86:$94"),4,FALSE), "") &amp; ""</f>
        <v/>
      </c>
      <c r="C55" s="64"/>
      <c r="D55" s="65" t="str">
        <f ca="1">IFERROR(VLOOKUP(D$64,INDIRECT($AH$3 &amp; "!$86:$94"),4,FALSE), "") &amp; ""</f>
        <v/>
      </c>
      <c r="E55" s="64"/>
      <c r="F55" s="65" t="str">
        <f ca="1">IFERROR(VLOOKUP(F$64,INDIRECT($AH$3 &amp; "!$86:$94"),4,FALSE), "") &amp; ""</f>
        <v>0×</v>
      </c>
      <c r="G55" s="64"/>
      <c r="H55" s="65" t="str">
        <f ca="1">IFERROR(VLOOKUP(H$64,INDIRECT($AH$3 &amp; "!$86:$94"),4,FALSE), "") &amp; ""</f>
        <v>1×</v>
      </c>
      <c r="I55" s="64"/>
      <c r="J55" s="65" t="str">
        <f ca="1">IFERROR(VLOOKUP(J$64,INDIRECT($AH$3 &amp; "!$86:$94"),4,FALSE), "") &amp; ""</f>
        <v>0×</v>
      </c>
      <c r="K55" s="64"/>
      <c r="L55" s="65" t="str">
        <f ca="1">IFERROR(VLOOKUP(L$64,INDIRECT($AH$3 &amp; "!$86:$94"),4,FALSE), "") &amp; ""</f>
        <v>2×</v>
      </c>
      <c r="M55" s="64"/>
      <c r="N55" s="65" t="str">
        <f ca="1">IFERROR(VLOOKUP(N$64,INDIRECT($AH$3 &amp; "!$86:$94"),4,FALSE), "") &amp; ""</f>
        <v>2×</v>
      </c>
      <c r="O55" s="64"/>
      <c r="P55" s="65" t="str">
        <f ca="1">IFERROR(VLOOKUP(P$64,INDIRECT($AH$3 &amp; "!$86:$94"),4,FALSE), "") &amp; ""</f>
        <v>1×</v>
      </c>
      <c r="Q55" s="64"/>
      <c r="R55" s="65" t="str">
        <f ca="1">IFERROR(VLOOKUP(R$64,INDIRECT($AH$3 &amp; "!$86:$94"),4,FALSE), "") &amp; ""</f>
        <v/>
      </c>
      <c r="S55" s="98"/>
      <c r="Y55" s="11"/>
      <c r="AC55" s="7"/>
      <c r="AD55" s="7"/>
    </row>
    <row r="56" spans="1:32" ht="13.5" thickTop="1" thickBot="1" x14ac:dyDescent="0.3">
      <c r="B56" s="138" t="str">
        <f ca="1">IFERROR(VLOOKUP(B$64,INDIRECT($AH$3 &amp; "!$86:$94"),5,FALSE), "") &amp; ""</f>
        <v/>
      </c>
      <c r="C56" s="70"/>
      <c r="D56" s="115" t="str">
        <f ca="1">IFERROR(VLOOKUP(D$64,INDIRECT($AH$3 &amp; "!$86:$94"),5,FALSE), "") &amp; ""</f>
        <v/>
      </c>
      <c r="E56" s="70"/>
      <c r="F56" s="115" t="str">
        <f ca="1">IFERROR(VLOOKUP(F$64,INDIRECT($AH$3 &amp; "!$86:$94"),5,FALSE), "") &amp; ""</f>
        <v>6p</v>
      </c>
      <c r="G56" s="70"/>
      <c r="H56" s="115" t="str">
        <f ca="1">IFERROR(VLOOKUP(H$64,INDIRECT($AH$3 &amp; "!$86:$94"),5,FALSE), "") &amp; ""</f>
        <v>12p</v>
      </c>
      <c r="I56" s="70"/>
      <c r="J56" s="115" t="str">
        <f ca="1">IFERROR(VLOOKUP(J$64,INDIRECT($AH$3 &amp; "!$86:$94"),5,FALSE), "") &amp; ""</f>
        <v>9p</v>
      </c>
      <c r="K56" s="70"/>
      <c r="L56" s="115" t="str">
        <f ca="1">IFERROR(VLOOKUP(L$64,INDIRECT($AH$3 &amp; "!$86:$94"),5,FALSE), "") &amp; ""</f>
        <v>1p</v>
      </c>
      <c r="M56" s="70"/>
      <c r="N56" s="115" t="str">
        <f ca="1">IFERROR(VLOOKUP(N$64,INDIRECT($AH$3 &amp; "!$86:$94"),5,FALSE), "") &amp; ""</f>
        <v>5p</v>
      </c>
      <c r="O56" s="70"/>
      <c r="P56" s="115" t="str">
        <f ca="1">IFERROR(VLOOKUP(P$64,INDIRECT($AH$3 &amp; "!$86:$94"),5,FALSE), "") &amp; ""</f>
        <v>9p</v>
      </c>
      <c r="Q56" s="70"/>
      <c r="R56" s="115" t="str">
        <f ca="1">IFERROR(VLOOKUP(R$64,INDIRECT($AH$3 &amp; "!$86:$94"),5,FALSE), "") &amp; ""</f>
        <v/>
      </c>
      <c r="S56" s="92"/>
      <c r="Y56" s="11"/>
    </row>
    <row r="57" spans="1:32" s="7" customFormat="1" ht="13.5" thickTop="1" thickBot="1" x14ac:dyDescent="0.3">
      <c r="B57" s="33" t="s">
        <v>20</v>
      </c>
      <c r="C57" s="14"/>
      <c r="D57" s="14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U57" s="6"/>
      <c r="V57" s="10"/>
      <c r="W57" s="11"/>
      <c r="X57" s="10"/>
      <c r="Y57" s="11"/>
      <c r="AA57" s="10"/>
      <c r="AB57" s="10"/>
      <c r="AC57" s="10"/>
      <c r="AD57" s="10"/>
    </row>
    <row r="58" spans="1:32" ht="36.75" customHeight="1" thickTop="1" thickBot="1" x14ac:dyDescent="0.3">
      <c r="B58" s="151" t="str">
        <f ca="1">IFERROR(VLOOKUP(B$64,INDIRECT($AH$3 &amp; "!$96:$104"),2,FALSE), "") &amp; ""</f>
        <v/>
      </c>
      <c r="C58" s="99"/>
      <c r="D58" s="137" t="str">
        <f ca="1">IFERROR(VLOOKUP(D$64,INDIRECT($AH$3 &amp; "!$96:$104"),2,FALSE), "") &amp; ""</f>
        <v/>
      </c>
      <c r="E58" s="99"/>
      <c r="F58" s="137" t="str">
        <f ca="1">IFERROR(VLOOKUP(F$64,INDIRECT($AH$3 &amp; "!$96:$104"),2,FALSE), "") &amp; ""</f>
        <v>き</v>
      </c>
      <c r="G58" s="99"/>
      <c r="H58" s="137" t="str">
        <f ca="1">IFERROR(VLOOKUP(H$64,INDIRECT($AH$3 &amp; "!$96:$104"),2,FALSE), "") &amp; ""</f>
        <v/>
      </c>
      <c r="I58" s="99"/>
      <c r="J58" s="137" t="str">
        <f ca="1">IFERROR(VLOOKUP(J$64,INDIRECT($AH$3 &amp; "!$96:$104"),2,FALSE), "") &amp; ""</f>
        <v>も</v>
      </c>
      <c r="K58" s="99"/>
      <c r="L58" s="137" t="str">
        <f ca="1">IFERROR(VLOOKUP(L$64,INDIRECT($AH$3 &amp; "!$96:$104"),2,FALSE), "") &amp; ""</f>
        <v/>
      </c>
      <c r="M58" s="99"/>
      <c r="N58" s="137" t="str">
        <f ca="1">IFERROR(VLOOKUP(N$64,INDIRECT($AH$3 &amp; "!$96:$104"),2,FALSE), "") &amp; ""</f>
        <v/>
      </c>
      <c r="O58" s="99"/>
      <c r="P58" s="137" t="str">
        <f ca="1">IFERROR(VLOOKUP(P$64,INDIRECT($AH$3 &amp; "!$96:$104"),2,FALSE), "") &amp; ""</f>
        <v>ひ</v>
      </c>
      <c r="Q58" s="99"/>
      <c r="R58" s="137" t="str">
        <f ca="1">IFERROR(VLOOKUP(R$64,INDIRECT($AH$3 &amp; "!$96:$104"),2,FALSE), "") &amp; ""</f>
        <v/>
      </c>
      <c r="S58" s="103"/>
      <c r="Y58" s="11"/>
    </row>
    <row r="59" spans="1:32" ht="13.5" thickTop="1" thickBot="1" x14ac:dyDescent="0.3">
      <c r="A59" s="14"/>
      <c r="B59" s="100" t="str">
        <f ca="1">IF(B58="", "", B56)</f>
        <v/>
      </c>
      <c r="C59" s="67"/>
      <c r="D59" s="141" t="str">
        <f ca="1">IF(D58="", "", D56)</f>
        <v/>
      </c>
      <c r="E59" s="67"/>
      <c r="F59" s="141" t="str">
        <f ca="1">IF(F58="", "", F56)</f>
        <v>6p</v>
      </c>
      <c r="G59" s="67"/>
      <c r="H59" s="141" t="str">
        <f ca="1">IF(H58="", "", H56)</f>
        <v/>
      </c>
      <c r="I59" s="67"/>
      <c r="J59" s="141" t="str">
        <f ca="1">IF(J58="", "", J56)</f>
        <v>9p</v>
      </c>
      <c r="K59" s="67"/>
      <c r="L59" s="141" t="str">
        <f ca="1">IF(L58="", "", L56)</f>
        <v/>
      </c>
      <c r="M59" s="67"/>
      <c r="N59" s="141" t="str">
        <f ca="1">IF(N58="", "", N56)</f>
        <v/>
      </c>
      <c r="O59" s="67"/>
      <c r="P59" s="141" t="str">
        <f ca="1">IF(P58="", "", P56)</f>
        <v>9p</v>
      </c>
      <c r="Q59" s="67"/>
      <c r="R59" s="141" t="str">
        <f ca="1">IF(R58="", "", R56)</f>
        <v/>
      </c>
      <c r="S59" s="135"/>
      <c r="T59" s="14"/>
    </row>
    <row r="60" spans="1:32" ht="13.15" thickTop="1" x14ac:dyDescent="0.25">
      <c r="A60" s="14"/>
      <c r="B60" s="167" t="str">
        <f ca="1">IFERROR(VLOOKUP(B$64,INDIRECT($AH$3 &amp; "!$96:$104"),3,FALSE), "") &amp; ""</f>
        <v/>
      </c>
      <c r="C60" s="68"/>
      <c r="D60" s="169" t="str">
        <f ca="1">IFERROR(VLOOKUP(D$64,INDIRECT($AH$3 &amp; "!$96:$104"),3,FALSE), "") &amp; ""</f>
        <v/>
      </c>
      <c r="E60" s="68"/>
      <c r="F60" s="169" t="str">
        <f ca="1">IFERROR(VLOOKUP(F$64,INDIRECT($AH$3 &amp; "!$96:$104"),3,FALSE), "") &amp; ""</f>
        <v>5○</v>
      </c>
      <c r="G60" s="68"/>
      <c r="H60" s="169" t="str">
        <f ca="1">IFERROR(VLOOKUP(H$64,INDIRECT($AH$3 &amp; "!$96:$104"),3,FALSE), "") &amp; ""</f>
        <v/>
      </c>
      <c r="I60" s="68"/>
      <c r="J60" s="169" t="str">
        <f ca="1">IFERROR(VLOOKUP(J$64,INDIRECT($AH$3 &amp; "!$96:$104"),3,FALSE), "") &amp; ""</f>
        <v>13○</v>
      </c>
      <c r="K60" s="68"/>
      <c r="L60" s="169" t="str">
        <f ca="1">IFERROR(VLOOKUP(L$64,INDIRECT($AH$3 &amp; "!$96:$104"),3,FALSE), "") &amp; ""</f>
        <v/>
      </c>
      <c r="M60" s="68"/>
      <c r="N60" s="169" t="str">
        <f ca="1">IFERROR(VLOOKUP(N$64,INDIRECT($AH$3 &amp; "!$96:$104"),3,FALSE), "") &amp; ""</f>
        <v/>
      </c>
      <c r="O60" s="68"/>
      <c r="P60" s="169" t="str">
        <f ca="1">IFERROR(VLOOKUP(P$64,INDIRECT($AH$3 &amp; "!$96:$104"),3,FALSE), "") &amp; ""</f>
        <v>18○</v>
      </c>
      <c r="Q60" s="68"/>
      <c r="R60" s="169" t="str">
        <f ca="1">IFERROR(VLOOKUP(R$64,INDIRECT($AH$3 &amp; "!$96:$104"),3,FALSE), "") &amp; ""</f>
        <v/>
      </c>
      <c r="S60" s="87"/>
      <c r="T60" s="14"/>
    </row>
    <row r="61" spans="1:32" ht="13.15" thickBot="1" x14ac:dyDescent="0.3">
      <c r="B61" s="101" t="str">
        <f ca="1">IFERROR(VLOOKUP(B$64,INDIRECT($AH$3 &amp; "!$96:$104"),4,FALSE), "") &amp; ""</f>
        <v/>
      </c>
      <c r="C61" s="69"/>
      <c r="D61" s="63" t="str">
        <f ca="1">IFERROR(VLOOKUP(D$64,INDIRECT($AH$3 &amp; "!$96:$104"),4,FALSE), "") &amp; ""</f>
        <v/>
      </c>
      <c r="E61" s="69"/>
      <c r="F61" s="63" t="str">
        <f ca="1">IFERROR(VLOOKUP(F$64,INDIRECT($AH$3 &amp; "!$96:$104"),4,FALSE), "") &amp; ""</f>
        <v>3×</v>
      </c>
      <c r="G61" s="69"/>
      <c r="H61" s="63" t="str">
        <f ca="1">IFERROR(VLOOKUP(H$64,INDIRECT($AH$3 &amp; "!$96:$104"),4,FALSE), "") &amp; ""</f>
        <v/>
      </c>
      <c r="I61" s="69"/>
      <c r="J61" s="63" t="str">
        <f ca="1">IFERROR(VLOOKUP(J$64,INDIRECT($AH$3 &amp; "!$96:$104"),4,FALSE), "") &amp; ""</f>
        <v>4×</v>
      </c>
      <c r="K61" s="69"/>
      <c r="L61" s="63" t="str">
        <f ca="1">IFERROR(VLOOKUP(L$64,INDIRECT($AH$3 &amp; "!$96:$104"),4,FALSE), "") &amp; ""</f>
        <v/>
      </c>
      <c r="M61" s="69"/>
      <c r="N61" s="63" t="str">
        <f ca="1">IFERROR(VLOOKUP(N$64,INDIRECT($AH$3 &amp; "!$96:$104"),4,FALSE), "") &amp; ""</f>
        <v/>
      </c>
      <c r="O61" s="69"/>
      <c r="P61" s="63" t="str">
        <f ca="1">IFERROR(VLOOKUP(P$64,INDIRECT($AH$3 &amp; "!$96:$104"),4,FALSE), "") &amp; ""</f>
        <v>1×</v>
      </c>
      <c r="Q61" s="69"/>
      <c r="R61" s="63" t="str">
        <f ca="1">IFERROR(VLOOKUP(R$64,INDIRECT($AH$3 &amp; "!$96:$104"),4,FALSE), "") &amp; ""</f>
        <v/>
      </c>
      <c r="S61" s="104"/>
      <c r="AA61" s="7"/>
      <c r="AB61" s="7"/>
    </row>
    <row r="62" spans="1:32" ht="13.5" thickTop="1" thickBot="1" x14ac:dyDescent="0.3">
      <c r="B62" s="136" t="str">
        <f ca="1">IFERROR(VLOOKUP(B$64,INDIRECT($AH$3 &amp; "!$96:$104"),5,FALSE), "") &amp; ""</f>
        <v/>
      </c>
      <c r="C62" s="66"/>
      <c r="D62" s="116" t="str">
        <f ca="1">IFERROR(VLOOKUP(D$64,INDIRECT($AH$3 &amp; "!$96:$104"),5,FALSE), "") &amp; ""</f>
        <v/>
      </c>
      <c r="E62" s="66"/>
      <c r="F62" s="116" t="str">
        <f ca="1">IFERROR(VLOOKUP(F$64,INDIRECT($AH$3 &amp; "!$96:$104"),5,FALSE), "") &amp; ""</f>
        <v>10p</v>
      </c>
      <c r="G62" s="66"/>
      <c r="H62" s="116" t="str">
        <f ca="1">IFERROR(VLOOKUP(H$64,INDIRECT($AH$3 &amp; "!$96:$104"),5,FALSE), "") &amp; ""</f>
        <v/>
      </c>
      <c r="I62" s="66"/>
      <c r="J62" s="116" t="str">
        <f ca="1">IFERROR(VLOOKUP(J$64,INDIRECT($AH$3 &amp; "!$96:$104"),5,FALSE), "") &amp; ""</f>
        <v>27p</v>
      </c>
      <c r="K62" s="66"/>
      <c r="L62" s="116" t="str">
        <f ca="1">IFERROR(VLOOKUP(L$64,INDIRECT($AH$3 &amp; "!$96:$104"),5,FALSE), "") &amp; ""</f>
        <v/>
      </c>
      <c r="M62" s="66"/>
      <c r="N62" s="116" t="str">
        <f ca="1">IFERROR(VLOOKUP(N$64,INDIRECT($AH$3 &amp; "!$96:$104"),5,FALSE), "") &amp; ""</f>
        <v/>
      </c>
      <c r="O62" s="66"/>
      <c r="P62" s="116" t="str">
        <f ca="1">IFERROR(VLOOKUP(P$64,INDIRECT($AH$3 &amp; "!$96:$104"),5,FALSE), "") &amp; ""</f>
        <v>43p</v>
      </c>
      <c r="Q62" s="66"/>
      <c r="R62" s="116" t="str">
        <f ca="1">IFERROR(VLOOKUP(R$64,INDIRECT($AH$3 &amp; "!$96:$104"),5,FALSE), "") &amp; ""</f>
        <v/>
      </c>
      <c r="S62" s="105"/>
      <c r="AC62" s="7"/>
      <c r="AD62" s="7"/>
    </row>
    <row r="63" spans="1:32" ht="13.5" thickTop="1" thickBot="1" x14ac:dyDescent="0.3">
      <c r="B63" s="204" t="str">
        <f ca="1">IFERROR(VLOOKUP(B$64,INDIRECT($AH$3 &amp; "!$A$106:$B$114"),2,FALSE), "") &amp; ""</f>
        <v>4th ①①①</v>
      </c>
      <c r="C63" s="205"/>
      <c r="D63" s="206" t="str">
        <f t="shared" ref="D63" ca="1" si="104">IFERROR(VLOOKUP(D$64,INDIRECT($AH$3 &amp; "!$A$106:$B$114"),2,FALSE), "") &amp; ""</f>
        <v>13th ②①</v>
      </c>
      <c r="E63" s="205"/>
      <c r="F63" s="206" t="str">
        <f t="shared" ref="F63" ca="1" si="105">IFERROR(VLOOKUP(F$64,INDIRECT($AH$3 &amp; "!$A$106:$B$114"),2,FALSE), "") &amp; ""</f>
        <v>7th ②①</v>
      </c>
      <c r="G63" s="205"/>
      <c r="H63" s="206" t="str">
        <f t="shared" ref="H63" ca="1" si="106">IFERROR(VLOOKUP(H$64,INDIRECT($AH$3 &amp; "!$A$106:$B$114"),2,FALSE), "") &amp; ""</f>
        <v>9th ④①②</v>
      </c>
      <c r="I63" s="205"/>
      <c r="J63" s="206" t="str">
        <f ca="1">IFERROR(VLOOKUP(J$64,INDIRECT($AH$3 &amp; "!$A$106:$B$114"),2,FALSE), "") &amp; ""</f>
        <v xml:space="preserve">35th Rev. </v>
      </c>
      <c r="K63" s="205"/>
      <c r="L63" s="206" t="str">
        <f t="shared" ref="L63" ca="1" si="107">IFERROR(VLOOKUP(L$64,INDIRECT($AH$3 &amp; "!$A$106:$B$114"),2,FALSE), "") &amp; ""</f>
        <v>31st ⑤②</v>
      </c>
      <c r="M63" s="205"/>
      <c r="N63" s="206" t="str">
        <f t="shared" ref="N63" ca="1" si="108">IFERROR(VLOOKUP(N$64,INDIRECT($AH$3 &amp; "!$A$106:$B$114"),2,FALSE), "") &amp; ""</f>
        <v>24th ②②</v>
      </c>
      <c r="O63" s="205"/>
      <c r="P63" s="206" t="str">
        <f t="shared" ref="P63" ca="1" si="109">IFERROR(VLOOKUP(P$64,INDIRECT($AH$3 &amp; "!$A$106:$B$114"),2,FALSE), "") &amp; ""</f>
        <v>27th ③②③</v>
      </c>
      <c r="Q63" s="205"/>
      <c r="R63" s="206" t="str">
        <f t="shared" ref="R63" ca="1" si="110">IFERROR(VLOOKUP(R$64,INDIRECT($AH$3 &amp; "!$A$106:$B$114"),2,FALSE), "") &amp; ""</f>
        <v>30th ④②</v>
      </c>
      <c r="S63" s="215"/>
    </row>
    <row r="64" spans="1:32" s="52" customFormat="1" ht="22.5" hidden="1" customHeight="1" thickTop="1" thickBot="1" x14ac:dyDescent="0.3">
      <c r="B64" s="102">
        <v>1</v>
      </c>
      <c r="C64" s="53"/>
      <c r="D64" s="53">
        <v>2</v>
      </c>
      <c r="E64" s="53"/>
      <c r="F64" s="53">
        <v>3</v>
      </c>
      <c r="G64" s="53"/>
      <c r="H64" s="53">
        <v>4</v>
      </c>
      <c r="I64" s="53"/>
      <c r="J64" s="53">
        <v>5</v>
      </c>
      <c r="K64" s="53"/>
      <c r="L64" s="53">
        <v>6</v>
      </c>
      <c r="M64" s="53"/>
      <c r="N64" s="53">
        <v>7</v>
      </c>
      <c r="O64" s="53"/>
      <c r="P64" s="53">
        <v>8</v>
      </c>
      <c r="Q64" s="53"/>
      <c r="R64" s="53">
        <v>9</v>
      </c>
      <c r="S64" s="53"/>
      <c r="T64" s="46"/>
      <c r="V64" s="46"/>
      <c r="X64" s="46"/>
      <c r="Z64" s="46"/>
      <c r="AA64" s="46"/>
      <c r="AB64" s="46"/>
      <c r="AC64" s="46"/>
      <c r="AD64" s="46"/>
      <c r="AE64" s="46"/>
      <c r="AF64" s="46"/>
    </row>
    <row r="65" spans="1:32" ht="13.15" thickTop="1" x14ac:dyDescent="0.25"/>
    <row r="66" spans="1:32" s="7" customFormat="1" x14ac:dyDescent="0.25">
      <c r="B66" s="10"/>
      <c r="C66" s="11"/>
      <c r="D66" s="10"/>
      <c r="E66" s="11"/>
      <c r="F66" s="10"/>
      <c r="G66" s="11"/>
      <c r="H66" s="10"/>
      <c r="I66" s="11"/>
      <c r="J66" s="10"/>
      <c r="K66" s="11"/>
      <c r="L66" s="10"/>
      <c r="M66" s="11"/>
      <c r="N66" s="10"/>
      <c r="O66" s="11"/>
      <c r="P66" s="10"/>
      <c r="Q66" s="11"/>
      <c r="R66" s="10"/>
      <c r="S66" s="11"/>
      <c r="U66" s="6"/>
      <c r="W66" s="6"/>
      <c r="Y66" s="42"/>
      <c r="AA66" s="10"/>
      <c r="AB66" s="10"/>
      <c r="AC66" s="10"/>
      <c r="AD66" s="10"/>
    </row>
    <row r="67" spans="1:32" ht="16.5" thickBot="1" x14ac:dyDescent="0.3">
      <c r="B67" s="216" t="s">
        <v>13</v>
      </c>
      <c r="C67" s="216"/>
      <c r="D67" s="216"/>
      <c r="E67" s="216"/>
      <c r="F67" s="7"/>
      <c r="G67" s="7"/>
      <c r="H67" s="7"/>
      <c r="I67" s="7"/>
      <c r="J67" s="7"/>
      <c r="K67" s="7"/>
      <c r="L67" s="7"/>
      <c r="M67" s="10"/>
      <c r="N67" s="11"/>
      <c r="O67" s="10"/>
    </row>
    <row r="68" spans="1:32" ht="13.15" customHeight="1" thickTop="1" thickBot="1" x14ac:dyDescent="0.3">
      <c r="B68" s="217" t="str">
        <f ca="1">VLOOKUP(B$78,INDIRECT($AH$3 &amp; "!$116:$118"),2,FALSE)</f>
        <v>え</v>
      </c>
      <c r="C68" s="218"/>
      <c r="D68" s="219"/>
      <c r="E68" s="157"/>
      <c r="F68" s="220" t="str">
        <f ca="1">VLOOKUP(F$78,INDIRECT($AH$3 &amp; "!$116:$118"),2,FALSE)</f>
        <v>け</v>
      </c>
      <c r="G68" s="218"/>
      <c r="H68" s="219"/>
      <c r="I68" s="157"/>
      <c r="J68" s="220" t="str">
        <f ca="1">VLOOKUP(J$78,INDIRECT($AH$3 &amp; "!$116:$118"),2,FALSE)</f>
        <v>ひ</v>
      </c>
      <c r="K68" s="218"/>
      <c r="L68" s="219"/>
      <c r="M68" s="158"/>
    </row>
    <row r="69" spans="1:32" ht="13.15" thickTop="1" x14ac:dyDescent="0.25">
      <c r="A69" s="14"/>
      <c r="B69" s="207" t="str">
        <f t="shared" ref="B69:B75" ca="1" si="111">IFERROR(VLOOKUP(B$78,INDIRECT($AH$3 &amp; "!$116:$118"),$AF69 + 1,FALSE), "") &amp; ""</f>
        <v>○○○○○</v>
      </c>
      <c r="C69" s="208"/>
      <c r="D69" s="209"/>
      <c r="E69" s="159"/>
      <c r="F69" s="210" t="str">
        <f t="shared" ref="F69:F75" ca="1" si="112">IFERROR(VLOOKUP(F$78,INDIRECT($AH$3 &amp; "!$116:$118"),$AF69 + 1,FALSE), "") &amp; ""</f>
        <v>○○○○○○○</v>
      </c>
      <c r="G69" s="208"/>
      <c r="H69" s="209"/>
      <c r="I69" s="159"/>
      <c r="J69" s="210" t="str">
        <f t="shared" ref="J69:J75" ca="1" si="113">IFERROR(VLOOKUP(J$78,INDIRECT($AH$3 &amp; "!$116:$118"),$AF69 + 1,FALSE), "") &amp; ""</f>
        <v>○○○○</v>
      </c>
      <c r="K69" s="208"/>
      <c r="L69" s="209"/>
      <c r="M69" s="160"/>
      <c r="N69" s="10" t="s">
        <v>22</v>
      </c>
      <c r="T69" s="12"/>
      <c r="U69" s="10"/>
      <c r="W69" s="10"/>
      <c r="Y69" s="10"/>
      <c r="AF69" s="165">
        <v>2</v>
      </c>
    </row>
    <row r="70" spans="1:32" x14ac:dyDescent="0.25">
      <c r="A70" s="14"/>
      <c r="B70" s="211" t="str">
        <f t="shared" ca="1" si="111"/>
        <v>○x○○○○○</v>
      </c>
      <c r="C70" s="212"/>
      <c r="D70" s="213"/>
      <c r="E70" s="156"/>
      <c r="F70" s="214" t="str">
        <f t="shared" ca="1" si="112"/>
        <v>○○x○○○○○</v>
      </c>
      <c r="G70" s="212"/>
      <c r="H70" s="213"/>
      <c r="I70" s="156"/>
      <c r="J70" s="214" t="str">
        <f t="shared" ca="1" si="113"/>
        <v>x○○○○○○x</v>
      </c>
      <c r="K70" s="212"/>
      <c r="L70" s="213"/>
      <c r="M70" s="161"/>
      <c r="T70" s="12"/>
      <c r="U70" s="10"/>
      <c r="W70" s="10"/>
      <c r="Y70" s="10"/>
      <c r="AF70" s="165">
        <v>3</v>
      </c>
    </row>
    <row r="71" spans="1:32" x14ac:dyDescent="0.25">
      <c r="B71" s="211" t="str">
        <f t="shared" ca="1" si="111"/>
        <v>○○x○○○○○</v>
      </c>
      <c r="C71" s="212"/>
      <c r="D71" s="213"/>
      <c r="E71" s="156"/>
      <c r="F71" s="214" t="str">
        <f t="shared" ca="1" si="112"/>
        <v>x○○○x○○○</v>
      </c>
      <c r="G71" s="212"/>
      <c r="H71" s="213"/>
      <c r="I71" s="156"/>
      <c r="J71" s="214" t="str">
        <f t="shared" ca="1" si="113"/>
        <v>x○xx</v>
      </c>
      <c r="K71" s="212"/>
      <c r="L71" s="213"/>
      <c r="M71" s="161"/>
      <c r="T71" s="12"/>
      <c r="U71" s="10"/>
      <c r="W71" s="10"/>
      <c r="Y71" s="10"/>
      <c r="AF71" s="165">
        <v>4</v>
      </c>
    </row>
    <row r="72" spans="1:32" x14ac:dyDescent="0.25">
      <c r="B72" s="211" t="str">
        <f t="shared" ca="1" si="111"/>
        <v>x○○</v>
      </c>
      <c r="C72" s="212"/>
      <c r="D72" s="213"/>
      <c r="E72" s="156"/>
      <c r="F72" s="214" t="str">
        <f t="shared" ca="1" si="112"/>
        <v>○○x○○○x○○</v>
      </c>
      <c r="G72" s="212"/>
      <c r="H72" s="213"/>
      <c r="I72" s="156"/>
      <c r="J72" s="214" t="str">
        <f t="shared" ca="1" si="113"/>
        <v>○xx</v>
      </c>
      <c r="K72" s="212"/>
      <c r="L72" s="213"/>
      <c r="M72" s="161"/>
      <c r="T72" s="12"/>
      <c r="U72" s="10"/>
      <c r="W72" s="10"/>
      <c r="Y72" s="10"/>
      <c r="AF72" s="165">
        <v>5</v>
      </c>
    </row>
    <row r="73" spans="1:32" x14ac:dyDescent="0.25">
      <c r="B73" s="211" t="str">
        <f t="shared" ca="1" si="111"/>
        <v/>
      </c>
      <c r="C73" s="212"/>
      <c r="D73" s="213"/>
      <c r="E73" s="156"/>
      <c r="F73" s="214" t="str">
        <f t="shared" ca="1" si="112"/>
        <v/>
      </c>
      <c r="G73" s="212"/>
      <c r="H73" s="213"/>
      <c r="I73" s="156"/>
      <c r="J73" s="214" t="str">
        <f t="shared" ca="1" si="113"/>
        <v/>
      </c>
      <c r="K73" s="212"/>
      <c r="L73" s="213"/>
      <c r="M73" s="161"/>
      <c r="N73" s="10" t="s">
        <v>22</v>
      </c>
      <c r="T73" s="12"/>
      <c r="U73" s="10"/>
      <c r="W73" s="10"/>
      <c r="Y73" s="10"/>
      <c r="AF73" s="165">
        <v>6</v>
      </c>
    </row>
    <row r="74" spans="1:32" x14ac:dyDescent="0.25">
      <c r="A74" s="14"/>
      <c r="B74" s="211" t="str">
        <f t="shared" ca="1" si="111"/>
        <v/>
      </c>
      <c r="C74" s="212"/>
      <c r="D74" s="213"/>
      <c r="E74" s="156"/>
      <c r="F74" s="214" t="str">
        <f t="shared" ca="1" si="112"/>
        <v/>
      </c>
      <c r="G74" s="212"/>
      <c r="H74" s="213"/>
      <c r="I74" s="156"/>
      <c r="J74" s="214" t="str">
        <f t="shared" ca="1" si="113"/>
        <v/>
      </c>
      <c r="K74" s="212"/>
      <c r="L74" s="213"/>
      <c r="M74" s="161"/>
      <c r="N74" s="41"/>
      <c r="AF74" s="165">
        <v>7</v>
      </c>
    </row>
    <row r="75" spans="1:32" ht="13.15" thickBot="1" x14ac:dyDescent="0.3">
      <c r="A75" s="14"/>
      <c r="B75" s="211" t="str">
        <f t="shared" ca="1" si="111"/>
        <v/>
      </c>
      <c r="C75" s="212"/>
      <c r="D75" s="213"/>
      <c r="E75" s="156"/>
      <c r="F75" s="214" t="str">
        <f t="shared" ca="1" si="112"/>
        <v/>
      </c>
      <c r="G75" s="212"/>
      <c r="H75" s="213"/>
      <c r="I75" s="156"/>
      <c r="J75" s="214" t="str">
        <f t="shared" ca="1" si="113"/>
        <v/>
      </c>
      <c r="K75" s="212"/>
      <c r="L75" s="213"/>
      <c r="M75" s="161"/>
      <c r="N75" s="14"/>
      <c r="AF75" s="165">
        <v>8</v>
      </c>
    </row>
    <row r="76" spans="1:32" ht="13.15" hidden="1" customHeight="1" thickBot="1" x14ac:dyDescent="0.3">
      <c r="A76" s="38"/>
      <c r="B76" s="225" t="s">
        <v>15</v>
      </c>
      <c r="C76" s="226"/>
      <c r="D76" s="227"/>
      <c r="E76" s="155"/>
      <c r="F76" s="228" t="s">
        <v>15</v>
      </c>
      <c r="G76" s="226"/>
      <c r="H76" s="227"/>
      <c r="I76" s="155"/>
      <c r="J76" s="228" t="s">
        <v>15</v>
      </c>
      <c r="K76" s="226"/>
      <c r="L76" s="227"/>
      <c r="M76" s="162"/>
    </row>
    <row r="77" spans="1:32" ht="13.5" thickTop="1" thickBot="1" x14ac:dyDescent="0.3">
      <c r="A77" s="14"/>
      <c r="B77" s="221" t="str">
        <f ca="1">IFERROR(VLOOKUP(B$78,INDIRECT($AH$3 &amp; "!$116:$118"),10,FALSE), "") &amp; ""</f>
        <v>4th ①①①</v>
      </c>
      <c r="C77" s="222"/>
      <c r="D77" s="223"/>
      <c r="E77" s="163"/>
      <c r="F77" s="224" t="str">
        <f ca="1">IFERROR(VLOOKUP(F$78,INDIRECT($AH$3 &amp; "!$116:$118"),10,FALSE), "") &amp; ""</f>
        <v>9th ④①②①</v>
      </c>
      <c r="G77" s="222"/>
      <c r="H77" s="223"/>
      <c r="I77" s="163"/>
      <c r="J77" s="224" t="str">
        <f ca="1">IFERROR(VLOOKUP(J$78,INDIRECT($AH$3 &amp; "!$116:$118"),10,FALSE), "") &amp; ""</f>
        <v>27th ③②③</v>
      </c>
      <c r="K77" s="222"/>
      <c r="L77" s="223"/>
      <c r="M77" s="164"/>
    </row>
    <row r="78" spans="1:32" ht="13.15" hidden="1" thickTop="1" x14ac:dyDescent="0.25">
      <c r="A78" s="14"/>
      <c r="B78" s="38">
        <v>1</v>
      </c>
      <c r="C78" s="38"/>
      <c r="D78" s="38"/>
      <c r="F78" s="10">
        <v>2</v>
      </c>
      <c r="J78" s="10">
        <v>3</v>
      </c>
    </row>
    <row r="79" spans="1:32" ht="13.15" thickTop="1" x14ac:dyDescent="0.25"/>
  </sheetData>
  <mergeCells count="230">
    <mergeCell ref="B1:G1"/>
    <mergeCell ref="E3:E4"/>
    <mergeCell ref="G3:G4"/>
    <mergeCell ref="I3:I4"/>
    <mergeCell ref="K3:K4"/>
    <mergeCell ref="M3:M4"/>
    <mergeCell ref="AA3:AD3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O3:O4"/>
    <mergeCell ref="Q3:Q4"/>
    <mergeCell ref="S3:S4"/>
    <mergeCell ref="U3:U4"/>
    <mergeCell ref="W3:W4"/>
    <mergeCell ref="Y3:Y4"/>
    <mergeCell ref="T5:U5"/>
    <mergeCell ref="V5:W5"/>
    <mergeCell ref="X5:Y5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C9:C10"/>
    <mergeCell ref="E9:E10"/>
    <mergeCell ref="G9:G10"/>
    <mergeCell ref="I9:I10"/>
    <mergeCell ref="K9:K10"/>
    <mergeCell ref="Y9:Y10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M9:M10"/>
    <mergeCell ref="O9:O10"/>
    <mergeCell ref="Q9:Q10"/>
    <mergeCell ref="S9:S10"/>
    <mergeCell ref="U9:U10"/>
    <mergeCell ref="W9:W10"/>
    <mergeCell ref="T11:U11"/>
    <mergeCell ref="V11:W11"/>
    <mergeCell ref="X11:Y11"/>
    <mergeCell ref="AA11:AD11"/>
    <mergeCell ref="B12:C12"/>
    <mergeCell ref="D12:E12"/>
    <mergeCell ref="F12:G12"/>
    <mergeCell ref="H12:I12"/>
    <mergeCell ref="J12:K12"/>
    <mergeCell ref="L12:M12"/>
    <mergeCell ref="AA12:AD18"/>
    <mergeCell ref="C15:C16"/>
    <mergeCell ref="E15:E16"/>
    <mergeCell ref="G15:G16"/>
    <mergeCell ref="I15:I16"/>
    <mergeCell ref="K15:K16"/>
    <mergeCell ref="M15:M16"/>
    <mergeCell ref="O15:O16"/>
    <mergeCell ref="Q15:Q16"/>
    <mergeCell ref="S15:S16"/>
    <mergeCell ref="N12:O12"/>
    <mergeCell ref="P12:Q12"/>
    <mergeCell ref="R12:S12"/>
    <mergeCell ref="T12:U12"/>
    <mergeCell ref="V12:W12"/>
    <mergeCell ref="X12:Y12"/>
    <mergeCell ref="U15:U16"/>
    <mergeCell ref="W15:W16"/>
    <mergeCell ref="Y15:Y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B18:C18"/>
    <mergeCell ref="D18:E18"/>
    <mergeCell ref="F18:G18"/>
    <mergeCell ref="H18:I18"/>
    <mergeCell ref="J18:K18"/>
    <mergeCell ref="X18:Y18"/>
    <mergeCell ref="C21:C22"/>
    <mergeCell ref="E21:E22"/>
    <mergeCell ref="G21:G22"/>
    <mergeCell ref="I21:I22"/>
    <mergeCell ref="K21:K22"/>
    <mergeCell ref="M21:M22"/>
    <mergeCell ref="O21:O22"/>
    <mergeCell ref="Q21:Q22"/>
    <mergeCell ref="S21:S22"/>
    <mergeCell ref="L18:M18"/>
    <mergeCell ref="N18:O18"/>
    <mergeCell ref="P18:Q18"/>
    <mergeCell ref="R18:S18"/>
    <mergeCell ref="T18:U18"/>
    <mergeCell ref="V18:W18"/>
    <mergeCell ref="U21:U22"/>
    <mergeCell ref="W21:W22"/>
    <mergeCell ref="Y21:Y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B24:C24"/>
    <mergeCell ref="D24:E24"/>
    <mergeCell ref="F24:G24"/>
    <mergeCell ref="H24:I24"/>
    <mergeCell ref="J24:K24"/>
    <mergeCell ref="X24:Y24"/>
    <mergeCell ref="B28:D28"/>
    <mergeCell ref="B29:D29"/>
    <mergeCell ref="N29:O29"/>
    <mergeCell ref="E30:E31"/>
    <mergeCell ref="G30:G31"/>
    <mergeCell ref="I30:I31"/>
    <mergeCell ref="K30:K31"/>
    <mergeCell ref="O30:O31"/>
    <mergeCell ref="Q30:Q31"/>
    <mergeCell ref="L24:M24"/>
    <mergeCell ref="N24:O24"/>
    <mergeCell ref="P24:Q24"/>
    <mergeCell ref="R24:S24"/>
    <mergeCell ref="T24:U24"/>
    <mergeCell ref="V24:W24"/>
    <mergeCell ref="S30:S31"/>
    <mergeCell ref="U30:U31"/>
    <mergeCell ref="W30:W31"/>
    <mergeCell ref="B34:C34"/>
    <mergeCell ref="D34:E34"/>
    <mergeCell ref="F34:G34"/>
    <mergeCell ref="H34:I34"/>
    <mergeCell ref="J34:K34"/>
    <mergeCell ref="N34:O34"/>
    <mergeCell ref="P34:Q34"/>
    <mergeCell ref="R34:S34"/>
    <mergeCell ref="T34:U34"/>
    <mergeCell ref="V34:W34"/>
    <mergeCell ref="B36:E36"/>
    <mergeCell ref="N36:O36"/>
    <mergeCell ref="E37:E38"/>
    <mergeCell ref="G37:G38"/>
    <mergeCell ref="I37:I38"/>
    <mergeCell ref="K37:K38"/>
    <mergeCell ref="Q37:Q38"/>
    <mergeCell ref="S37:S38"/>
    <mergeCell ref="U37:U38"/>
    <mergeCell ref="W37:W38"/>
    <mergeCell ref="B41:C41"/>
    <mergeCell ref="D41:E41"/>
    <mergeCell ref="F41:G41"/>
    <mergeCell ref="H41:I41"/>
    <mergeCell ref="J41:K41"/>
    <mergeCell ref="N41:O41"/>
    <mergeCell ref="P41:Q41"/>
    <mergeCell ref="R41:S41"/>
    <mergeCell ref="T41:U41"/>
    <mergeCell ref="V41:W41"/>
    <mergeCell ref="B45:M45"/>
    <mergeCell ref="B63:C63"/>
    <mergeCell ref="D63:E63"/>
    <mergeCell ref="F63:G63"/>
    <mergeCell ref="H63:I63"/>
    <mergeCell ref="J63:K63"/>
    <mergeCell ref="L63:M63"/>
    <mergeCell ref="B69:D69"/>
    <mergeCell ref="F69:H69"/>
    <mergeCell ref="J69:L69"/>
    <mergeCell ref="B70:D70"/>
    <mergeCell ref="F70:H70"/>
    <mergeCell ref="J70:L70"/>
    <mergeCell ref="N63:O63"/>
    <mergeCell ref="P63:Q63"/>
    <mergeCell ref="R63:S63"/>
    <mergeCell ref="B67:E67"/>
    <mergeCell ref="B68:D68"/>
    <mergeCell ref="F68:H68"/>
    <mergeCell ref="J68:L68"/>
    <mergeCell ref="B73:D73"/>
    <mergeCell ref="F73:H73"/>
    <mergeCell ref="J73:L73"/>
    <mergeCell ref="B74:D74"/>
    <mergeCell ref="F74:H74"/>
    <mergeCell ref="J74:L74"/>
    <mergeCell ref="B71:D71"/>
    <mergeCell ref="F71:H71"/>
    <mergeCell ref="J71:L71"/>
    <mergeCell ref="B72:D72"/>
    <mergeCell ref="F72:H72"/>
    <mergeCell ref="J72:L72"/>
    <mergeCell ref="B77:D77"/>
    <mergeCell ref="F77:H77"/>
    <mergeCell ref="J77:L77"/>
    <mergeCell ref="B75:D75"/>
    <mergeCell ref="F75:H75"/>
    <mergeCell ref="J75:L75"/>
    <mergeCell ref="B76:D76"/>
    <mergeCell ref="F76:H76"/>
    <mergeCell ref="J76:L76"/>
  </mergeCells>
  <phoneticPr fontId="2"/>
  <conditionalFormatting sqref="A35:N35 P35 R35:Y35 A36:Y36 A79:Y1048576 A78:B78 E78:Y78 A65:Y67 N68:Y77 X37:Y42 B64 A63:B63 T58:Y63 A6:B6 A12 A18 A24 A58:C62 L37:O38 A37:C40 L39:N40 A1:Y5 A8:Y11 A14:Y17 A19:Y23 D6 F6 H6 J6 L6 N6 P6 R6 T6 V6 X6 A25:Y34 A41:W42 A43:Y57 D63 F63 H63 J63 L63 N63 P63 R63 A68:A77 E68:E77">
    <cfRule type="cellIs" dxfId="1471" priority="1461" operator="equal">
      <formula>"中３"</formula>
    </cfRule>
    <cfRule type="cellIs" dxfId="1470" priority="1462" operator="equal">
      <formula>"中２"</formula>
    </cfRule>
    <cfRule type="cellIs" dxfId="1469" priority="1463" operator="equal">
      <formula>"中１"</formula>
    </cfRule>
    <cfRule type="cellIs" dxfId="1468" priority="1464" operator="equal">
      <formula>"高３"</formula>
    </cfRule>
    <cfRule type="cellIs" dxfId="1467" priority="1465" operator="equal">
      <formula>"高２"</formula>
    </cfRule>
    <cfRule type="cellIs" dxfId="1466" priority="1466" operator="equal">
      <formula>"高１"</formula>
    </cfRule>
    <cfRule type="cellIs" dxfId="1465" priority="1467" operator="equal">
      <formula>4</formula>
    </cfRule>
    <cfRule type="cellIs" dxfId="1464" priority="1468" operator="equal">
      <formula>3</formula>
    </cfRule>
    <cfRule type="cellIs" dxfId="1463" priority="1469" operator="equal">
      <formula>2</formula>
    </cfRule>
    <cfRule type="cellIs" dxfId="1462" priority="1470" operator="equal">
      <formula>1</formula>
    </cfRule>
  </conditionalFormatting>
  <conditionalFormatting sqref="A13:Y13">
    <cfRule type="cellIs" dxfId="1461" priority="1451" operator="equal">
      <formula>"中３"</formula>
    </cfRule>
    <cfRule type="cellIs" dxfId="1460" priority="1452" operator="equal">
      <formula>"中２"</formula>
    </cfRule>
    <cfRule type="cellIs" dxfId="1459" priority="1453" operator="equal">
      <formula>"中１"</formula>
    </cfRule>
    <cfRule type="cellIs" dxfId="1458" priority="1454" operator="equal">
      <formula>"高３"</formula>
    </cfRule>
    <cfRule type="cellIs" dxfId="1457" priority="1455" operator="equal">
      <formula>"高２"</formula>
    </cfRule>
    <cfRule type="cellIs" dxfId="1456" priority="1456" operator="equal">
      <formula>"高１"</formula>
    </cfRule>
    <cfRule type="cellIs" dxfId="1455" priority="1457" operator="equal">
      <formula>4</formula>
    </cfRule>
    <cfRule type="cellIs" dxfId="1454" priority="1458" operator="equal">
      <formula>3</formula>
    </cfRule>
    <cfRule type="cellIs" dxfId="1453" priority="1459" operator="equal">
      <formula>2</formula>
    </cfRule>
    <cfRule type="cellIs" dxfId="1452" priority="1460" operator="equal">
      <formula>1</formula>
    </cfRule>
  </conditionalFormatting>
  <conditionalFormatting sqref="A7:Y7">
    <cfRule type="cellIs" dxfId="1451" priority="1441" operator="equal">
      <formula>"中３"</formula>
    </cfRule>
    <cfRule type="cellIs" dxfId="1450" priority="1442" operator="equal">
      <formula>"中２"</formula>
    </cfRule>
    <cfRule type="cellIs" dxfId="1449" priority="1443" operator="equal">
      <formula>"中１"</formula>
    </cfRule>
    <cfRule type="cellIs" dxfId="1448" priority="1444" operator="equal">
      <formula>"高３"</formula>
    </cfRule>
    <cfRule type="cellIs" dxfId="1447" priority="1445" operator="equal">
      <formula>"高２"</formula>
    </cfRule>
    <cfRule type="cellIs" dxfId="1446" priority="1446" operator="equal">
      <formula>"高１"</formula>
    </cfRule>
    <cfRule type="cellIs" dxfId="1445" priority="1447" operator="equal">
      <formula>4</formula>
    </cfRule>
    <cfRule type="cellIs" dxfId="1444" priority="1448" operator="equal">
      <formula>3</formula>
    </cfRule>
    <cfRule type="cellIs" dxfId="1443" priority="1449" operator="equal">
      <formula>2</formula>
    </cfRule>
    <cfRule type="cellIs" dxfId="1442" priority="1450" operator="equal">
      <formula>1</formula>
    </cfRule>
  </conditionalFormatting>
  <conditionalFormatting sqref="A64 C64:Y64">
    <cfRule type="cellIs" dxfId="1441" priority="1431" operator="equal">
      <formula>"中３"</formula>
    </cfRule>
    <cfRule type="cellIs" dxfId="1440" priority="1432" operator="equal">
      <formula>"中２"</formula>
    </cfRule>
    <cfRule type="cellIs" dxfId="1439" priority="1433" operator="equal">
      <formula>"中１"</formula>
    </cfRule>
    <cfRule type="cellIs" dxfId="1438" priority="1434" operator="equal">
      <formula>"高３"</formula>
    </cfRule>
    <cfRule type="cellIs" dxfId="1437" priority="1435" operator="equal">
      <formula>"高２"</formula>
    </cfRule>
    <cfRule type="cellIs" dxfId="1436" priority="1436" operator="equal">
      <formula>"高１"</formula>
    </cfRule>
    <cfRule type="cellIs" dxfId="1435" priority="1437" operator="equal">
      <formula>4</formula>
    </cfRule>
    <cfRule type="cellIs" dxfId="1434" priority="1438" operator="equal">
      <formula>3</formula>
    </cfRule>
    <cfRule type="cellIs" dxfId="1433" priority="1439" operator="equal">
      <formula>2</formula>
    </cfRule>
    <cfRule type="cellIs" dxfId="1432" priority="1440" operator="equal">
      <formula>1</formula>
    </cfRule>
  </conditionalFormatting>
  <conditionalFormatting sqref="D38:E38 E37 E39:E40">
    <cfRule type="cellIs" dxfId="1431" priority="1421" operator="equal">
      <formula>"中３"</formula>
    </cfRule>
    <cfRule type="cellIs" dxfId="1430" priority="1422" operator="equal">
      <formula>"中２"</formula>
    </cfRule>
    <cfRule type="cellIs" dxfId="1429" priority="1423" operator="equal">
      <formula>"中１"</formula>
    </cfRule>
    <cfRule type="cellIs" dxfId="1428" priority="1424" operator="equal">
      <formula>"高３"</formula>
    </cfRule>
    <cfRule type="cellIs" dxfId="1427" priority="1425" operator="equal">
      <formula>"高２"</formula>
    </cfRule>
    <cfRule type="cellIs" dxfId="1426" priority="1426" operator="equal">
      <formula>"高１"</formula>
    </cfRule>
    <cfRule type="cellIs" dxfId="1425" priority="1427" operator="equal">
      <formula>4</formula>
    </cfRule>
    <cfRule type="cellIs" dxfId="1424" priority="1428" operator="equal">
      <formula>3</formula>
    </cfRule>
    <cfRule type="cellIs" dxfId="1423" priority="1429" operator="equal">
      <formula>2</formula>
    </cfRule>
    <cfRule type="cellIs" dxfId="1422" priority="1430" operator="equal">
      <formula>1</formula>
    </cfRule>
  </conditionalFormatting>
  <conditionalFormatting sqref="F38:G38 G37 G39:G40">
    <cfRule type="cellIs" dxfId="1421" priority="1411" operator="equal">
      <formula>"中３"</formula>
    </cfRule>
    <cfRule type="cellIs" dxfId="1420" priority="1412" operator="equal">
      <formula>"中２"</formula>
    </cfRule>
    <cfRule type="cellIs" dxfId="1419" priority="1413" operator="equal">
      <formula>"中１"</formula>
    </cfRule>
    <cfRule type="cellIs" dxfId="1418" priority="1414" operator="equal">
      <formula>"高３"</formula>
    </cfRule>
    <cfRule type="cellIs" dxfId="1417" priority="1415" operator="equal">
      <formula>"高２"</formula>
    </cfRule>
    <cfRule type="cellIs" dxfId="1416" priority="1416" operator="equal">
      <formula>"高１"</formula>
    </cfRule>
    <cfRule type="cellIs" dxfId="1415" priority="1417" operator="equal">
      <formula>4</formula>
    </cfRule>
    <cfRule type="cellIs" dxfId="1414" priority="1418" operator="equal">
      <formula>3</formula>
    </cfRule>
    <cfRule type="cellIs" dxfId="1413" priority="1419" operator="equal">
      <formula>2</formula>
    </cfRule>
    <cfRule type="cellIs" dxfId="1412" priority="1420" operator="equal">
      <formula>1</formula>
    </cfRule>
  </conditionalFormatting>
  <conditionalFormatting sqref="H38:I38 I37 I39:I40">
    <cfRule type="cellIs" dxfId="1411" priority="1401" operator="equal">
      <formula>"中３"</formula>
    </cfRule>
    <cfRule type="cellIs" dxfId="1410" priority="1402" operator="equal">
      <formula>"中２"</formula>
    </cfRule>
    <cfRule type="cellIs" dxfId="1409" priority="1403" operator="equal">
      <formula>"中１"</formula>
    </cfRule>
    <cfRule type="cellIs" dxfId="1408" priority="1404" operator="equal">
      <formula>"高３"</formula>
    </cfRule>
    <cfRule type="cellIs" dxfId="1407" priority="1405" operator="equal">
      <formula>"高２"</formula>
    </cfRule>
    <cfRule type="cellIs" dxfId="1406" priority="1406" operator="equal">
      <formula>"高１"</formula>
    </cfRule>
    <cfRule type="cellIs" dxfId="1405" priority="1407" operator="equal">
      <formula>4</formula>
    </cfRule>
    <cfRule type="cellIs" dxfId="1404" priority="1408" operator="equal">
      <formula>3</formula>
    </cfRule>
    <cfRule type="cellIs" dxfId="1403" priority="1409" operator="equal">
      <formula>2</formula>
    </cfRule>
    <cfRule type="cellIs" dxfId="1402" priority="1410" operator="equal">
      <formula>1</formula>
    </cfRule>
  </conditionalFormatting>
  <conditionalFormatting sqref="J38:K38 K37 K39:K40">
    <cfRule type="cellIs" dxfId="1401" priority="1391" operator="equal">
      <formula>"中３"</formula>
    </cfRule>
    <cfRule type="cellIs" dxfId="1400" priority="1392" operator="equal">
      <formula>"中２"</formula>
    </cfRule>
    <cfRule type="cellIs" dxfId="1399" priority="1393" operator="equal">
      <formula>"中１"</formula>
    </cfRule>
    <cfRule type="cellIs" dxfId="1398" priority="1394" operator="equal">
      <formula>"高３"</formula>
    </cfRule>
    <cfRule type="cellIs" dxfId="1397" priority="1395" operator="equal">
      <formula>"高２"</formula>
    </cfRule>
    <cfRule type="cellIs" dxfId="1396" priority="1396" operator="equal">
      <formula>"高１"</formula>
    </cfRule>
    <cfRule type="cellIs" dxfId="1395" priority="1397" operator="equal">
      <formula>4</formula>
    </cfRule>
    <cfRule type="cellIs" dxfId="1394" priority="1398" operator="equal">
      <formula>3</formula>
    </cfRule>
    <cfRule type="cellIs" dxfId="1393" priority="1399" operator="equal">
      <formula>2</formula>
    </cfRule>
    <cfRule type="cellIs" dxfId="1392" priority="1400" operator="equal">
      <formula>1</formula>
    </cfRule>
  </conditionalFormatting>
  <conditionalFormatting sqref="P38:Q38 Q37">
    <cfRule type="cellIs" dxfId="1391" priority="1381" operator="equal">
      <formula>"中３"</formula>
    </cfRule>
    <cfRule type="cellIs" dxfId="1390" priority="1382" operator="equal">
      <formula>"中２"</formula>
    </cfRule>
    <cfRule type="cellIs" dxfId="1389" priority="1383" operator="equal">
      <formula>"中１"</formula>
    </cfRule>
    <cfRule type="cellIs" dxfId="1388" priority="1384" operator="equal">
      <formula>"高３"</formula>
    </cfRule>
    <cfRule type="cellIs" dxfId="1387" priority="1385" operator="equal">
      <formula>"高２"</formula>
    </cfRule>
    <cfRule type="cellIs" dxfId="1386" priority="1386" operator="equal">
      <formula>"高１"</formula>
    </cfRule>
    <cfRule type="cellIs" dxfId="1385" priority="1387" operator="equal">
      <formula>4</formula>
    </cfRule>
    <cfRule type="cellIs" dxfId="1384" priority="1388" operator="equal">
      <formula>3</formula>
    </cfRule>
    <cfRule type="cellIs" dxfId="1383" priority="1389" operator="equal">
      <formula>2</formula>
    </cfRule>
    <cfRule type="cellIs" dxfId="1382" priority="1390" operator="equal">
      <formula>1</formula>
    </cfRule>
  </conditionalFormatting>
  <conditionalFormatting sqref="R38:S38 S37">
    <cfRule type="cellIs" dxfId="1381" priority="1371" operator="equal">
      <formula>"中３"</formula>
    </cfRule>
    <cfRule type="cellIs" dxfId="1380" priority="1372" operator="equal">
      <formula>"中２"</formula>
    </cfRule>
    <cfRule type="cellIs" dxfId="1379" priority="1373" operator="equal">
      <formula>"中１"</formula>
    </cfRule>
    <cfRule type="cellIs" dxfId="1378" priority="1374" operator="equal">
      <formula>"高３"</formula>
    </cfRule>
    <cfRule type="cellIs" dxfId="1377" priority="1375" operator="equal">
      <formula>"高２"</formula>
    </cfRule>
    <cfRule type="cellIs" dxfId="1376" priority="1376" operator="equal">
      <formula>"高１"</formula>
    </cfRule>
    <cfRule type="cellIs" dxfId="1375" priority="1377" operator="equal">
      <formula>4</formula>
    </cfRule>
    <cfRule type="cellIs" dxfId="1374" priority="1378" operator="equal">
      <formula>3</formula>
    </cfRule>
    <cfRule type="cellIs" dxfId="1373" priority="1379" operator="equal">
      <formula>2</formula>
    </cfRule>
    <cfRule type="cellIs" dxfId="1372" priority="1380" operator="equal">
      <formula>1</formula>
    </cfRule>
  </conditionalFormatting>
  <conditionalFormatting sqref="T38:U38 U37">
    <cfRule type="cellIs" dxfId="1371" priority="1361" operator="equal">
      <formula>"中３"</formula>
    </cfRule>
    <cfRule type="cellIs" dxfId="1370" priority="1362" operator="equal">
      <formula>"中２"</formula>
    </cfRule>
    <cfRule type="cellIs" dxfId="1369" priority="1363" operator="equal">
      <formula>"中１"</formula>
    </cfRule>
    <cfRule type="cellIs" dxfId="1368" priority="1364" operator="equal">
      <formula>"高３"</formula>
    </cfRule>
    <cfRule type="cellIs" dxfId="1367" priority="1365" operator="equal">
      <formula>"高２"</formula>
    </cfRule>
    <cfRule type="cellIs" dxfId="1366" priority="1366" operator="equal">
      <formula>"高１"</formula>
    </cfRule>
    <cfRule type="cellIs" dxfId="1365" priority="1367" operator="equal">
      <formula>4</formula>
    </cfRule>
    <cfRule type="cellIs" dxfId="1364" priority="1368" operator="equal">
      <formula>3</formula>
    </cfRule>
    <cfRule type="cellIs" dxfId="1363" priority="1369" operator="equal">
      <formula>2</formula>
    </cfRule>
    <cfRule type="cellIs" dxfId="1362" priority="1370" operator="equal">
      <formula>1</formula>
    </cfRule>
  </conditionalFormatting>
  <conditionalFormatting sqref="V38:W38 W37">
    <cfRule type="cellIs" dxfId="1361" priority="1351" operator="equal">
      <formula>"中３"</formula>
    </cfRule>
    <cfRule type="cellIs" dxfId="1360" priority="1352" operator="equal">
      <formula>"中２"</formula>
    </cfRule>
    <cfRule type="cellIs" dxfId="1359" priority="1353" operator="equal">
      <formula>"中１"</formula>
    </cfRule>
    <cfRule type="cellIs" dxfId="1358" priority="1354" operator="equal">
      <formula>"高３"</formula>
    </cfRule>
    <cfRule type="cellIs" dxfId="1357" priority="1355" operator="equal">
      <formula>"高２"</formula>
    </cfRule>
    <cfRule type="cellIs" dxfId="1356" priority="1356" operator="equal">
      <formula>"高１"</formula>
    </cfRule>
    <cfRule type="cellIs" dxfId="1355" priority="1357" operator="equal">
      <formula>4</formula>
    </cfRule>
    <cfRule type="cellIs" dxfId="1354" priority="1358" operator="equal">
      <formula>3</formula>
    </cfRule>
    <cfRule type="cellIs" dxfId="1353" priority="1359" operator="equal">
      <formula>2</formula>
    </cfRule>
    <cfRule type="cellIs" dxfId="1352" priority="1360" operator="equal">
      <formula>1</formula>
    </cfRule>
  </conditionalFormatting>
  <conditionalFormatting sqref="AE21:AF24">
    <cfRule type="cellIs" dxfId="1351" priority="1341" operator="equal">
      <formula>"中３"</formula>
    </cfRule>
    <cfRule type="cellIs" dxfId="1350" priority="1342" operator="equal">
      <formula>"中２"</formula>
    </cfRule>
    <cfRule type="cellIs" dxfId="1349" priority="1343" operator="equal">
      <formula>"中１"</formula>
    </cfRule>
    <cfRule type="cellIs" dxfId="1348" priority="1344" operator="equal">
      <formula>"高３"</formula>
    </cfRule>
    <cfRule type="cellIs" dxfId="1347" priority="1345" operator="equal">
      <formula>"高２"</formula>
    </cfRule>
    <cfRule type="cellIs" dxfId="1346" priority="1346" operator="equal">
      <formula>"高１"</formula>
    </cfRule>
    <cfRule type="cellIs" dxfId="1345" priority="1347" operator="equal">
      <formula>4</formula>
    </cfRule>
    <cfRule type="cellIs" dxfId="1344" priority="1348" operator="equal">
      <formula>3</formula>
    </cfRule>
    <cfRule type="cellIs" dxfId="1343" priority="1349" operator="equal">
      <formula>2</formula>
    </cfRule>
    <cfRule type="cellIs" dxfId="1342" priority="1350" operator="equal">
      <formula>1</formula>
    </cfRule>
  </conditionalFormatting>
  <conditionalFormatting sqref="D59:E59 E58 E60:E62">
    <cfRule type="cellIs" dxfId="1341" priority="1331" operator="equal">
      <formula>"中３"</formula>
    </cfRule>
    <cfRule type="cellIs" dxfId="1340" priority="1332" operator="equal">
      <formula>"中２"</formula>
    </cfRule>
    <cfRule type="cellIs" dxfId="1339" priority="1333" operator="equal">
      <formula>"中１"</formula>
    </cfRule>
    <cfRule type="cellIs" dxfId="1338" priority="1334" operator="equal">
      <formula>"高３"</formula>
    </cfRule>
    <cfRule type="cellIs" dxfId="1337" priority="1335" operator="equal">
      <formula>"高２"</formula>
    </cfRule>
    <cfRule type="cellIs" dxfId="1336" priority="1336" operator="equal">
      <formula>"高１"</formula>
    </cfRule>
    <cfRule type="cellIs" dxfId="1335" priority="1337" operator="equal">
      <formula>4</formula>
    </cfRule>
    <cfRule type="cellIs" dxfId="1334" priority="1338" operator="equal">
      <formula>3</formula>
    </cfRule>
    <cfRule type="cellIs" dxfId="1333" priority="1339" operator="equal">
      <formula>2</formula>
    </cfRule>
    <cfRule type="cellIs" dxfId="1332" priority="1340" operator="equal">
      <formula>1</formula>
    </cfRule>
  </conditionalFormatting>
  <conditionalFormatting sqref="F59:G59 G58 G60:G62">
    <cfRule type="cellIs" dxfId="1331" priority="1321" operator="equal">
      <formula>"中３"</formula>
    </cfRule>
    <cfRule type="cellIs" dxfId="1330" priority="1322" operator="equal">
      <formula>"中２"</formula>
    </cfRule>
    <cfRule type="cellIs" dxfId="1329" priority="1323" operator="equal">
      <formula>"中１"</formula>
    </cfRule>
    <cfRule type="cellIs" dxfId="1328" priority="1324" operator="equal">
      <formula>"高３"</formula>
    </cfRule>
    <cfRule type="cellIs" dxfId="1327" priority="1325" operator="equal">
      <formula>"高２"</formula>
    </cfRule>
    <cfRule type="cellIs" dxfId="1326" priority="1326" operator="equal">
      <formula>"高１"</formula>
    </cfRule>
    <cfRule type="cellIs" dxfId="1325" priority="1327" operator="equal">
      <formula>4</formula>
    </cfRule>
    <cfRule type="cellIs" dxfId="1324" priority="1328" operator="equal">
      <formula>3</formula>
    </cfRule>
    <cfRule type="cellIs" dxfId="1323" priority="1329" operator="equal">
      <formula>2</formula>
    </cfRule>
    <cfRule type="cellIs" dxfId="1322" priority="1330" operator="equal">
      <formula>1</formula>
    </cfRule>
  </conditionalFormatting>
  <conditionalFormatting sqref="H59:I59 I58 I60:I62">
    <cfRule type="cellIs" dxfId="1321" priority="1311" operator="equal">
      <formula>"中３"</formula>
    </cfRule>
    <cfRule type="cellIs" dxfId="1320" priority="1312" operator="equal">
      <formula>"中２"</formula>
    </cfRule>
    <cfRule type="cellIs" dxfId="1319" priority="1313" operator="equal">
      <formula>"中１"</formula>
    </cfRule>
    <cfRule type="cellIs" dxfId="1318" priority="1314" operator="equal">
      <formula>"高３"</formula>
    </cfRule>
    <cfRule type="cellIs" dxfId="1317" priority="1315" operator="equal">
      <formula>"高２"</formula>
    </cfRule>
    <cfRule type="cellIs" dxfId="1316" priority="1316" operator="equal">
      <formula>"高１"</formula>
    </cfRule>
    <cfRule type="cellIs" dxfId="1315" priority="1317" operator="equal">
      <formula>4</formula>
    </cfRule>
    <cfRule type="cellIs" dxfId="1314" priority="1318" operator="equal">
      <formula>3</formula>
    </cfRule>
    <cfRule type="cellIs" dxfId="1313" priority="1319" operator="equal">
      <formula>2</formula>
    </cfRule>
    <cfRule type="cellIs" dxfId="1312" priority="1320" operator="equal">
      <formula>1</formula>
    </cfRule>
  </conditionalFormatting>
  <conditionalFormatting sqref="J59:K59 K58 K60:K62">
    <cfRule type="cellIs" dxfId="1311" priority="1301" operator="equal">
      <formula>"中３"</formula>
    </cfRule>
    <cfRule type="cellIs" dxfId="1310" priority="1302" operator="equal">
      <formula>"中２"</formula>
    </cfRule>
    <cfRule type="cellIs" dxfId="1309" priority="1303" operator="equal">
      <formula>"中１"</formula>
    </cfRule>
    <cfRule type="cellIs" dxfId="1308" priority="1304" operator="equal">
      <formula>"高３"</formula>
    </cfRule>
    <cfRule type="cellIs" dxfId="1307" priority="1305" operator="equal">
      <formula>"高２"</formula>
    </cfRule>
    <cfRule type="cellIs" dxfId="1306" priority="1306" operator="equal">
      <formula>"高１"</formula>
    </cfRule>
    <cfRule type="cellIs" dxfId="1305" priority="1307" operator="equal">
      <formula>4</formula>
    </cfRule>
    <cfRule type="cellIs" dxfId="1304" priority="1308" operator="equal">
      <formula>3</formula>
    </cfRule>
    <cfRule type="cellIs" dxfId="1303" priority="1309" operator="equal">
      <formula>2</formula>
    </cfRule>
    <cfRule type="cellIs" dxfId="1302" priority="1310" operator="equal">
      <formula>1</formula>
    </cfRule>
  </conditionalFormatting>
  <conditionalFormatting sqref="L59:M59 M58 M60:M62">
    <cfRule type="cellIs" dxfId="1301" priority="1291" operator="equal">
      <formula>"中３"</formula>
    </cfRule>
    <cfRule type="cellIs" dxfId="1300" priority="1292" operator="equal">
      <formula>"中２"</formula>
    </cfRule>
    <cfRule type="cellIs" dxfId="1299" priority="1293" operator="equal">
      <formula>"中１"</formula>
    </cfRule>
    <cfRule type="cellIs" dxfId="1298" priority="1294" operator="equal">
      <formula>"高３"</formula>
    </cfRule>
    <cfRule type="cellIs" dxfId="1297" priority="1295" operator="equal">
      <formula>"高２"</formula>
    </cfRule>
    <cfRule type="cellIs" dxfId="1296" priority="1296" operator="equal">
      <formula>"高１"</formula>
    </cfRule>
    <cfRule type="cellIs" dxfId="1295" priority="1297" operator="equal">
      <formula>4</formula>
    </cfRule>
    <cfRule type="cellIs" dxfId="1294" priority="1298" operator="equal">
      <formula>3</formula>
    </cfRule>
    <cfRule type="cellIs" dxfId="1293" priority="1299" operator="equal">
      <formula>2</formula>
    </cfRule>
    <cfRule type="cellIs" dxfId="1292" priority="1300" operator="equal">
      <formula>1</formula>
    </cfRule>
  </conditionalFormatting>
  <conditionalFormatting sqref="N59:O59 O58 O60:O62">
    <cfRule type="cellIs" dxfId="1291" priority="1281" operator="equal">
      <formula>"中３"</formula>
    </cfRule>
    <cfRule type="cellIs" dxfId="1290" priority="1282" operator="equal">
      <formula>"中２"</formula>
    </cfRule>
    <cfRule type="cellIs" dxfId="1289" priority="1283" operator="equal">
      <formula>"中１"</formula>
    </cfRule>
    <cfRule type="cellIs" dxfId="1288" priority="1284" operator="equal">
      <formula>"高３"</formula>
    </cfRule>
    <cfRule type="cellIs" dxfId="1287" priority="1285" operator="equal">
      <formula>"高２"</formula>
    </cfRule>
    <cfRule type="cellIs" dxfId="1286" priority="1286" operator="equal">
      <formula>"高１"</formula>
    </cfRule>
    <cfRule type="cellIs" dxfId="1285" priority="1287" operator="equal">
      <formula>4</formula>
    </cfRule>
    <cfRule type="cellIs" dxfId="1284" priority="1288" operator="equal">
      <formula>3</formula>
    </cfRule>
    <cfRule type="cellIs" dxfId="1283" priority="1289" operator="equal">
      <formula>2</formula>
    </cfRule>
    <cfRule type="cellIs" dxfId="1282" priority="1290" operator="equal">
      <formula>1</formula>
    </cfRule>
  </conditionalFormatting>
  <conditionalFormatting sqref="P59:Q59 Q58 Q60:Q62">
    <cfRule type="cellIs" dxfId="1281" priority="1271" operator="equal">
      <formula>"中３"</formula>
    </cfRule>
    <cfRule type="cellIs" dxfId="1280" priority="1272" operator="equal">
      <formula>"中２"</formula>
    </cfRule>
    <cfRule type="cellIs" dxfId="1279" priority="1273" operator="equal">
      <formula>"中１"</formula>
    </cfRule>
    <cfRule type="cellIs" dxfId="1278" priority="1274" operator="equal">
      <formula>"高３"</formula>
    </cfRule>
    <cfRule type="cellIs" dxfId="1277" priority="1275" operator="equal">
      <formula>"高２"</formula>
    </cfRule>
    <cfRule type="cellIs" dxfId="1276" priority="1276" operator="equal">
      <formula>"高１"</formula>
    </cfRule>
    <cfRule type="cellIs" dxfId="1275" priority="1277" operator="equal">
      <formula>4</formula>
    </cfRule>
    <cfRule type="cellIs" dxfId="1274" priority="1278" operator="equal">
      <formula>3</formula>
    </cfRule>
    <cfRule type="cellIs" dxfId="1273" priority="1279" operator="equal">
      <formula>2</formula>
    </cfRule>
    <cfRule type="cellIs" dxfId="1272" priority="1280" operator="equal">
      <formula>1</formula>
    </cfRule>
  </conditionalFormatting>
  <conditionalFormatting sqref="R59:S59 S58 S60:S62">
    <cfRule type="cellIs" dxfId="1271" priority="1261" operator="equal">
      <formula>"中３"</formula>
    </cfRule>
    <cfRule type="cellIs" dxfId="1270" priority="1262" operator="equal">
      <formula>"中２"</formula>
    </cfRule>
    <cfRule type="cellIs" dxfId="1269" priority="1263" operator="equal">
      <formula>"中１"</formula>
    </cfRule>
    <cfRule type="cellIs" dxfId="1268" priority="1264" operator="equal">
      <formula>"高３"</formula>
    </cfRule>
    <cfRule type="cellIs" dxfId="1267" priority="1265" operator="equal">
      <formula>"高２"</formula>
    </cfRule>
    <cfRule type="cellIs" dxfId="1266" priority="1266" operator="equal">
      <formula>"高１"</formula>
    </cfRule>
    <cfRule type="cellIs" dxfId="1265" priority="1267" operator="equal">
      <formula>4</formula>
    </cfRule>
    <cfRule type="cellIs" dxfId="1264" priority="1268" operator="equal">
      <formula>3</formula>
    </cfRule>
    <cfRule type="cellIs" dxfId="1263" priority="1269" operator="equal">
      <formula>2</formula>
    </cfRule>
    <cfRule type="cellIs" dxfId="1262" priority="1270" operator="equal">
      <formula>1</formula>
    </cfRule>
  </conditionalFormatting>
  <conditionalFormatting sqref="B6 D6 F6 H6 J6 L6 N6 P6 R6 T6 V6 X6">
    <cfRule type="expression" dxfId="1261" priority="1260">
      <formula>IF(VLOOKUP(B7,INDIRECT($AH$3 &amp; "!$2:$49"),5,FALSE) = 1, 1)</formula>
    </cfRule>
  </conditionalFormatting>
  <conditionalFormatting sqref="B6:Y6">
    <cfRule type="expression" dxfId="1260" priority="1259">
      <formula>IF(VLOOKUP(B7,INDIRECT($AH$3 &amp; "!$2:$49"),5,FALSE) = 2, 1)</formula>
    </cfRule>
  </conditionalFormatting>
  <conditionalFormatting sqref="B34:K34">
    <cfRule type="expression" dxfId="1259" priority="1257">
      <formula>IF(VLOOKUP(B35,INDIRECT($AH$3 &amp; "!$52:$74"),6,FALSE) = 2, 1)</formula>
    </cfRule>
    <cfRule type="expression" dxfId="1258" priority="1258">
      <formula>IF(VLOOKUP(B35,INDIRECT($AH$3 &amp; "!$52:$74"),6,FALSE) = 1, 1)</formula>
    </cfRule>
  </conditionalFormatting>
  <conditionalFormatting sqref="B63:S63">
    <cfRule type="expression" dxfId="1257" priority="1256">
      <formula>IF(IFERROR(VLOOKUP(B$64,INDIRECT($AH$3 &amp; "!$106:$114"),3,FALSE), "") = 1, 1)</formula>
    </cfRule>
  </conditionalFormatting>
  <conditionalFormatting sqref="B30">
    <cfRule type="expression" dxfId="1256" priority="1252">
      <formula>IF(VLOOKUP(B35,INDIRECT($AH$3 &amp; "!$A$52:$F$74"),7,FALSE) = 4, 1)</formula>
    </cfRule>
    <cfRule type="expression" dxfId="1255" priority="1253">
      <formula>IF(VLOOKUP(B35,INDIRECT($AH$3 &amp; "!$A$52:$F$74"),7,FALSE) = 3, 1)</formula>
    </cfRule>
    <cfRule type="expression" dxfId="1254" priority="1254">
      <formula>IF(VLOOKUP(B35,INDIRECT($AH$3 &amp; "!$A$52:$F$74"),7,FALSE) = 2, 1)</formula>
    </cfRule>
    <cfRule type="expression" dxfId="1253" priority="1255">
      <formula>IF(VLOOKUP(B35,INDIRECT($AH$3 &amp; "!$A$52:$F$74"),7,FALSE) = 1, 1)</formula>
    </cfRule>
  </conditionalFormatting>
  <conditionalFormatting sqref="D30">
    <cfRule type="expression" dxfId="1252" priority="1248">
      <formula>IF(VLOOKUP(D35,INDIRECT($AH$3 &amp; "!$52:$74"),7,FALSE) = 4, 1)</formula>
    </cfRule>
    <cfRule type="expression" dxfId="1251" priority="1249">
      <formula>IF(VLOOKUP(D35,INDIRECT($AH$3 &amp; "!$52:$74"),7,FALSE) = 3, 1)</formula>
    </cfRule>
    <cfRule type="expression" dxfId="1250" priority="1250">
      <formula>IF(VLOOKUP(D35,INDIRECT($AH$3 &amp; "!$52:$74"),7,FALSE) = 2, 1)</formula>
    </cfRule>
    <cfRule type="expression" dxfId="1249" priority="1251">
      <formula>IF(VLOOKUP(D35,INDIRECT($AH$3 &amp; "!$52:$74"),7,FALSE) = 1, 1)</formula>
    </cfRule>
  </conditionalFormatting>
  <conditionalFormatting sqref="B30">
    <cfRule type="expression" dxfId="1248" priority="1244">
      <formula>IF(VLOOKUP(B35,INDIRECT($AH$3 &amp; "!$52:$74"),7,FALSE) = 4, 1)</formula>
    </cfRule>
    <cfRule type="expression" dxfId="1247" priority="1245">
      <formula>IF(VLOOKUP(B35,INDIRECT($AH$3 &amp; "!$52:$74"),7,FALSE) = 3, 1)</formula>
    </cfRule>
    <cfRule type="expression" dxfId="1246" priority="1246">
      <formula>IF(VLOOKUP(B35,INDIRECT($AH$3 &amp; "!$52:$74"),7,FALSE) = 2, 1)</formula>
    </cfRule>
    <cfRule type="expression" dxfId="1245" priority="1247">
      <formula>IF(VLOOKUP(B35,INDIRECT($AH$3 &amp; "!$52:$74"),7,FALSE) = 1, 1)</formula>
    </cfRule>
  </conditionalFormatting>
  <conditionalFormatting sqref="F30">
    <cfRule type="expression" dxfId="1244" priority="1240">
      <formula>IF(VLOOKUP(F35,INDIRECT($AH$3 &amp; "!$52:$74"),7,FALSE) = 4, 1)</formula>
    </cfRule>
    <cfRule type="expression" dxfId="1243" priority="1241">
      <formula>IF(VLOOKUP(F35,INDIRECT($AH$3 &amp; "!$52:$74"),7,FALSE) = 3, 1)</formula>
    </cfRule>
    <cfRule type="expression" dxfId="1242" priority="1242">
      <formula>IF(VLOOKUP(F35,INDIRECT($AH$3 &amp; "!$52:$74"),7,FALSE) = 2, 1)</formula>
    </cfRule>
    <cfRule type="expression" dxfId="1241" priority="1243">
      <formula>IF(VLOOKUP(F35,INDIRECT($AH$3 &amp; "!$52:$74"),7,FALSE) = 1, 1)</formula>
    </cfRule>
  </conditionalFormatting>
  <conditionalFormatting sqref="H30">
    <cfRule type="expression" dxfId="1240" priority="1236">
      <formula>IF(VLOOKUP(H35,INDIRECT($AH$3 &amp; "!$52:$74"),7,FALSE) = 4, 1)</formula>
    </cfRule>
    <cfRule type="expression" dxfId="1239" priority="1237">
      <formula>IF(VLOOKUP(H35,INDIRECT($AH$3 &amp; "!$52:$74"),7,FALSE) = 3, 1)</formula>
    </cfRule>
    <cfRule type="expression" dxfId="1238" priority="1238">
      <formula>IF(VLOOKUP(H35,INDIRECT($AH$3 &amp; "!$52:$74"),7,FALSE) = 2, 1)</formula>
    </cfRule>
    <cfRule type="expression" dxfId="1237" priority="1239">
      <formula>IF(VLOOKUP(H35,INDIRECT($AH$3 &amp; "!$52:$74"),7,FALSE) = 1, 1)</formula>
    </cfRule>
  </conditionalFormatting>
  <conditionalFormatting sqref="J30">
    <cfRule type="expression" dxfId="1236" priority="1232">
      <formula>IF(VLOOKUP(J35,INDIRECT($AH$3 &amp; "!$52:$74"),7,FALSE) = 4, 1)</formula>
    </cfRule>
    <cfRule type="expression" dxfId="1235" priority="1233">
      <formula>IF(VLOOKUP(J35,INDIRECT($AH$3 &amp; "!$52:$74"),7,FALSE) = 3, 1)</formula>
    </cfRule>
    <cfRule type="expression" dxfId="1234" priority="1234">
      <formula>IF(VLOOKUP(J35,INDIRECT($AH$3 &amp; "!$52:$74"),7,FALSE) = 2, 1)</formula>
    </cfRule>
    <cfRule type="expression" dxfId="1233" priority="1235">
      <formula>IF(VLOOKUP(J35,INDIRECT($AH$3 &amp; "!$52:$74"),7,FALSE) = 1, 1)</formula>
    </cfRule>
  </conditionalFormatting>
  <conditionalFormatting sqref="N30">
    <cfRule type="expression" dxfId="1232" priority="1228">
      <formula>IF(VLOOKUP(N35,INDIRECT($AH$3 &amp; "!$52:$74"),7,FALSE) = 4, 1)</formula>
    </cfRule>
    <cfRule type="expression" dxfId="1231" priority="1229">
      <formula>IF(VLOOKUP(N35,INDIRECT($AH$3 &amp; "!$52:$74"),7,FALSE) = 3, 1)</formula>
    </cfRule>
    <cfRule type="expression" dxfId="1230" priority="1230">
      <formula>IF(VLOOKUP(N35,INDIRECT($AH$3 &amp; "!$52:$74"),7,FALSE) = 2, 1)</formula>
    </cfRule>
    <cfRule type="expression" dxfId="1229" priority="1231">
      <formula>IF(VLOOKUP(N35,INDIRECT($AH$3 &amp; "!$52:$74"),7,FALSE) = 1, 1)</formula>
    </cfRule>
  </conditionalFormatting>
  <conditionalFormatting sqref="P30">
    <cfRule type="expression" dxfId="1228" priority="1224">
      <formula>IF(VLOOKUP(P35,INDIRECT($AH$3 &amp; "!$52:$74"),7,FALSE) = 4, 1)</formula>
    </cfRule>
    <cfRule type="expression" dxfId="1227" priority="1225">
      <formula>IF(VLOOKUP(P35,INDIRECT($AH$3 &amp; "!$52:$74"),7,FALSE) = 3, 1)</formula>
    </cfRule>
    <cfRule type="expression" dxfId="1226" priority="1226">
      <formula>IF(VLOOKUP(P35,INDIRECT($AH$3 &amp; "!$52:$74"),7,FALSE) = 2, 1)</formula>
    </cfRule>
    <cfRule type="expression" dxfId="1225" priority="1227">
      <formula>IF(VLOOKUP(P35,INDIRECT($AH$3 &amp; "!$52:$74"),7,FALSE) = 1, 1)</formula>
    </cfRule>
  </conditionalFormatting>
  <conditionalFormatting sqref="R30">
    <cfRule type="expression" dxfId="1224" priority="1220">
      <formula>IF(VLOOKUP(R35,INDIRECT($AH$3 &amp; "!$52:$74"),7,FALSE) = 4, 1)</formula>
    </cfRule>
    <cfRule type="expression" dxfId="1223" priority="1221">
      <formula>IF(VLOOKUP(R35,INDIRECT($AH$3 &amp; "!$52:$74"),7,FALSE) = 3, 1)</formula>
    </cfRule>
    <cfRule type="expression" dxfId="1222" priority="1222">
      <formula>IF(VLOOKUP(R35,INDIRECT($AH$3 &amp; "!$52:$74"),7,FALSE) = 2, 1)</formula>
    </cfRule>
    <cfRule type="expression" dxfId="1221" priority="1223">
      <formula>IF(VLOOKUP(R35,INDIRECT($AH$3 &amp; "!$52:$74"),7,FALSE) = 1, 1)</formula>
    </cfRule>
  </conditionalFormatting>
  <conditionalFormatting sqref="T30">
    <cfRule type="expression" dxfId="1220" priority="1216">
      <formula>IF(VLOOKUP(T35,INDIRECT($AH$3 &amp; "!$52:$74"),7,FALSE) = 4, 1)</formula>
    </cfRule>
    <cfRule type="expression" dxfId="1219" priority="1217">
      <formula>IF(VLOOKUP(T35,INDIRECT($AH$3 &amp; "!$52:$74"),7,FALSE) = 3, 1)</formula>
    </cfRule>
    <cfRule type="expression" dxfId="1218" priority="1218">
      <formula>IF(VLOOKUP(T35,INDIRECT($AH$3 &amp; "!$52:$74"),7,FALSE) = 2, 1)</formula>
    </cfRule>
    <cfRule type="expression" dxfId="1217" priority="1219">
      <formula>IF(VLOOKUP(T35,INDIRECT($AH$3 &amp; "!$52:$74"),7,FALSE) = 1, 1)</formula>
    </cfRule>
  </conditionalFormatting>
  <conditionalFormatting sqref="V30">
    <cfRule type="expression" dxfId="1216" priority="1212">
      <formula>IF(VLOOKUP(V35,INDIRECT($AH$3 &amp; "!$52:$74"),7,FALSE) = 4, 1)</formula>
    </cfRule>
    <cfRule type="expression" dxfId="1215" priority="1213">
      <formula>IF(VLOOKUP(V35,INDIRECT($AH$3 &amp; "!$52:$74"),7,FALSE) = 3, 1)</formula>
    </cfRule>
    <cfRule type="expression" dxfId="1214" priority="1214">
      <formula>IF(VLOOKUP(V35,INDIRECT($AH$3 &amp; "!$52:$74"),7,FALSE) = 2, 1)</formula>
    </cfRule>
    <cfRule type="expression" dxfId="1213" priority="1215">
      <formula>IF(VLOOKUP(V35,INDIRECT($AH$3 &amp; "!$52:$74"),7,FALSE) = 1, 1)</formula>
    </cfRule>
  </conditionalFormatting>
  <conditionalFormatting sqref="B37">
    <cfRule type="expression" dxfId="1212" priority="1208">
      <formula>IF(VLOOKUP(B42,INDIRECT($AH$3 &amp; "!$52:$74"),7,FALSE) = 4, 1)</formula>
    </cfRule>
    <cfRule type="expression" dxfId="1211" priority="1209">
      <formula>IF(VLOOKUP(B42,INDIRECT($AH$3 &amp; "!$52:$74"),7,FALSE) = 3, 1)</formula>
    </cfRule>
    <cfRule type="expression" dxfId="1210" priority="1210">
      <formula>IF(VLOOKUP(B42,INDIRECT($AH$3 &amp; "!$52:$74"),7,FALSE) = 2, 1)</formula>
    </cfRule>
    <cfRule type="expression" dxfId="1209" priority="1211">
      <formula>IF(VLOOKUP(B42,INDIRECT($AH$3 &amp; "!$52:$74"),7,FALSE) = 1, 1)</formula>
    </cfRule>
  </conditionalFormatting>
  <conditionalFormatting sqref="N37">
    <cfRule type="expression" dxfId="1208" priority="1204">
      <formula>IF(VLOOKUP(N42,INDIRECT($AH$3 &amp; "!$52:$74"),7,FALSE) = 4, 1)</formula>
    </cfRule>
    <cfRule type="expression" dxfId="1207" priority="1205">
      <formula>IF(VLOOKUP(N42,INDIRECT($AH$3 &amp; "!$52:$74"),7,FALSE) = 3, 1)</formula>
    </cfRule>
    <cfRule type="expression" dxfId="1206" priority="1206">
      <formula>IF(VLOOKUP(N42,INDIRECT($AH$3 &amp; "!$52:$74"),7,FALSE) = 2, 1)</formula>
    </cfRule>
    <cfRule type="expression" dxfId="1205" priority="1207">
      <formula>IF(VLOOKUP(N42,INDIRECT($AH$3 &amp; "!$52:$74"),7,FALSE) = 1, 1)</formula>
    </cfRule>
  </conditionalFormatting>
  <conditionalFormatting sqref="B47">
    <cfRule type="expression" dxfId="1204" priority="1200">
      <formula>IF(IFERROR(VLOOKUP(B$64,INDIRECT($AH$3 &amp; "!$106:$114"),4,FALSE), "") = 4, 1)</formula>
    </cfRule>
    <cfRule type="expression" dxfId="1203" priority="1201">
      <formula>IF(IFERROR(VLOOKUP(B$64,INDIRECT($AH$3 &amp; "!$106:$114"),4,FALSE), "") = 3, 1)</formula>
    </cfRule>
    <cfRule type="expression" dxfId="1202" priority="1202">
      <formula>IF(IFERROR(VLOOKUP(B$64,INDIRECT($AH$3 &amp; "!$106:$114"),4,FALSE), "") = 2, 1)</formula>
    </cfRule>
    <cfRule type="expression" dxfId="1201" priority="1203">
      <formula>IF(IFERROR(VLOOKUP(B$64,INDIRECT($AH$3 &amp; "!$106:$114"),4,FALSE), "") = 1, 1)</formula>
    </cfRule>
  </conditionalFormatting>
  <conditionalFormatting sqref="D47">
    <cfRule type="expression" dxfId="1200" priority="1196">
      <formula>IF(IFERROR(VLOOKUP(D$64,INDIRECT($AH$3 &amp; "!$106:$114"),4,FALSE), "") = 4, 1)</formula>
    </cfRule>
    <cfRule type="expression" dxfId="1199" priority="1197">
      <formula>IF(IFERROR(VLOOKUP(D$64,INDIRECT($AH$3 &amp; "!$106:$114"),4,FALSE), "") = 3, 1)</formula>
    </cfRule>
    <cfRule type="expression" dxfId="1198" priority="1198">
      <formula>IF(IFERROR(VLOOKUP(D$64,INDIRECT($AH$3 &amp; "!$106:$114"),4,FALSE), "") = 2, 1)</formula>
    </cfRule>
    <cfRule type="expression" dxfId="1197" priority="1199">
      <formula>IF(IFERROR(VLOOKUP(D$64,INDIRECT($AH$3 &amp; "!$106:$114"),4,FALSE), "") = 1, 1)</formula>
    </cfRule>
  </conditionalFormatting>
  <conditionalFormatting sqref="F47">
    <cfRule type="expression" dxfId="1196" priority="1192">
      <formula>IF(IFERROR(VLOOKUP(F$64,INDIRECT($AH$3 &amp; "!$106:$114"),4,FALSE), "") = 4, 1)</formula>
    </cfRule>
    <cfRule type="expression" dxfId="1195" priority="1193">
      <formula>IF(IFERROR(VLOOKUP(F$64,INDIRECT($AH$3 &amp; "!$106:$114"),4,FALSE), "") = 3, 1)</formula>
    </cfRule>
    <cfRule type="expression" dxfId="1194" priority="1194">
      <formula>IF(IFERROR(VLOOKUP(F$64,INDIRECT($AH$3 &amp; "!$106:$114"),4,FALSE), "") = 2, 1)</formula>
    </cfRule>
    <cfRule type="expression" dxfId="1193" priority="1195">
      <formula>IF(IFERROR(VLOOKUP(F$64,INDIRECT($AH$3 &amp; "!$106:$114"),4,FALSE), "") = 1, 1)</formula>
    </cfRule>
  </conditionalFormatting>
  <conditionalFormatting sqref="H47">
    <cfRule type="expression" dxfId="1192" priority="1188">
      <formula>IF(IFERROR(VLOOKUP(H$64,INDIRECT($AH$3 &amp; "!$106:$114"),4,FALSE), "") = 4, 1)</formula>
    </cfRule>
    <cfRule type="expression" dxfId="1191" priority="1189">
      <formula>IF(IFERROR(VLOOKUP(H$64,INDIRECT($AH$3 &amp; "!$106:$114"),4,FALSE), "") = 3, 1)</formula>
    </cfRule>
    <cfRule type="expression" dxfId="1190" priority="1190">
      <formula>IF(IFERROR(VLOOKUP(H$64,INDIRECT($AH$3 &amp; "!$106:$114"),4,FALSE), "") = 2, 1)</formula>
    </cfRule>
    <cfRule type="expression" dxfId="1189" priority="1191">
      <formula>IF(IFERROR(VLOOKUP(H$64,INDIRECT($AH$3 &amp; "!$106:$114"),4,FALSE), "") = 1, 1)</formula>
    </cfRule>
  </conditionalFormatting>
  <conditionalFormatting sqref="J47">
    <cfRule type="expression" dxfId="1188" priority="1184">
      <formula>IF(IFERROR(VLOOKUP(J$64,INDIRECT($AH$3 &amp; "!$106:$114"),4,FALSE), "") = 4, 1)</formula>
    </cfRule>
    <cfRule type="expression" dxfId="1187" priority="1185">
      <formula>IF(IFERROR(VLOOKUP(J$64,INDIRECT($AH$3 &amp; "!$106:$114"),4,FALSE), "") = 3, 1)</formula>
    </cfRule>
    <cfRule type="expression" dxfId="1186" priority="1186">
      <formula>IF(IFERROR(VLOOKUP(J$64,INDIRECT($AH$3 &amp; "!$106:$114"),4,FALSE), "") = 2, 1)</formula>
    </cfRule>
    <cfRule type="expression" dxfId="1185" priority="1187">
      <formula>IF(IFERROR(VLOOKUP(J$64,INDIRECT($AH$3 &amp; "!$106:$114"),4,FALSE), "") = 1, 1)</formula>
    </cfRule>
  </conditionalFormatting>
  <conditionalFormatting sqref="L47">
    <cfRule type="expression" dxfId="1184" priority="1180">
      <formula>IF(IFERROR(VLOOKUP(L$64,INDIRECT($AH$3 &amp; "!$106:$114"),4,FALSE), "") = 4, 1)</formula>
    </cfRule>
    <cfRule type="expression" dxfId="1183" priority="1181">
      <formula>IF(IFERROR(VLOOKUP(L$64,INDIRECT($AH$3 &amp; "!$106:$114"),4,FALSE), "") = 3, 1)</formula>
    </cfRule>
    <cfRule type="expression" dxfId="1182" priority="1182">
      <formula>IF(IFERROR(VLOOKUP(L$64,INDIRECT($AH$3 &amp; "!$106:$114"),4,FALSE), "") = 2, 1)</formula>
    </cfRule>
    <cfRule type="expression" dxfId="1181" priority="1183">
      <formula>IF(IFERROR(VLOOKUP(L$64,INDIRECT($AH$3 &amp; "!$106:$114"),4,FALSE), "") = 1, 1)</formula>
    </cfRule>
  </conditionalFormatting>
  <conditionalFormatting sqref="N47">
    <cfRule type="expression" dxfId="1180" priority="1176">
      <formula>IF(IFERROR(VLOOKUP(N$64,INDIRECT($AH$3 &amp; "!$106:$114"),4,FALSE), "") = 4, 1)</formula>
    </cfRule>
    <cfRule type="expression" dxfId="1179" priority="1177">
      <formula>IF(IFERROR(VLOOKUP(N$64,INDIRECT($AH$3 &amp; "!$106:$114"),4,FALSE), "") = 3, 1)</formula>
    </cfRule>
    <cfRule type="expression" dxfId="1178" priority="1178">
      <formula>IF(IFERROR(VLOOKUP(N$64,INDIRECT($AH$3 &amp; "!$106:$114"),4,FALSE), "") = 2, 1)</formula>
    </cfRule>
    <cfRule type="expression" dxfId="1177" priority="1179">
      <formula>IF(IFERROR(VLOOKUP(N$64,INDIRECT($AH$3 &amp; "!$106:$114"),4,FALSE), "") = 1, 1)</formula>
    </cfRule>
  </conditionalFormatting>
  <conditionalFormatting sqref="P47">
    <cfRule type="expression" dxfId="1176" priority="1172">
      <formula>IF(IFERROR(VLOOKUP(P$64,INDIRECT($AH$3 &amp; "!$106:$114"),4,FALSE), "") = 4, 1)</formula>
    </cfRule>
    <cfRule type="expression" dxfId="1175" priority="1173">
      <formula>IF(IFERROR(VLOOKUP(P$64,INDIRECT($AH$3 &amp; "!$106:$114"),4,FALSE), "") = 3, 1)</formula>
    </cfRule>
    <cfRule type="expression" dxfId="1174" priority="1174">
      <formula>IF(IFERROR(VLOOKUP(P$64,INDIRECT($AH$3 &amp; "!$106:$114"),4,FALSE), "") = 2, 1)</formula>
    </cfRule>
    <cfRule type="expression" dxfId="1173" priority="1175">
      <formula>IF(IFERROR(VLOOKUP(P$64,INDIRECT($AH$3 &amp; "!$106:$114"),4,FALSE), "") = 1, 1)</formula>
    </cfRule>
  </conditionalFormatting>
  <conditionalFormatting sqref="R47">
    <cfRule type="expression" dxfId="1172" priority="1168">
      <formula>IF(IFERROR(VLOOKUP(R$64,INDIRECT($AH$3 &amp; "!$106:$114"),4,FALSE), "") = 4, 1)</formula>
    </cfRule>
    <cfRule type="expression" dxfId="1171" priority="1169">
      <formula>IF(IFERROR(VLOOKUP(R$64,INDIRECT($AH$3 &amp; "!$106:$114"),4,FALSE), "") = 3, 1)</formula>
    </cfRule>
    <cfRule type="expression" dxfId="1170" priority="1170">
      <formula>IF(IFERROR(VLOOKUP(R$64,INDIRECT($AH$3 &amp; "!$106:$114"),4,FALSE), "") = 2, 1)</formula>
    </cfRule>
    <cfRule type="expression" dxfId="1169" priority="1171">
      <formula>IF(IFERROR(VLOOKUP(R$64,INDIRECT($AH$3 &amp; "!$106:$114"),4,FALSE), "") = 1, 1)</formula>
    </cfRule>
  </conditionalFormatting>
  <conditionalFormatting sqref="D47">
    <cfRule type="expression" dxfId="1168" priority="1164">
      <formula>IF(IFERROR(VLOOKUP(D$64,INDIRECT($AH$3 &amp; "!$106:$114"),4,FALSE), "") = 4, 1)</formula>
    </cfRule>
    <cfRule type="expression" dxfId="1167" priority="1165">
      <formula>IF(IFERROR(VLOOKUP(D$64,INDIRECT($AH$3 &amp; "!$106:$114"),4,FALSE), "") = 3, 1)</formula>
    </cfRule>
    <cfRule type="expression" dxfId="1166" priority="1166">
      <formula>IF(IFERROR(VLOOKUP(D$64,INDIRECT($AH$3 &amp; "!$106:$114"),4,FALSE), "") = 2, 1)</formula>
    </cfRule>
    <cfRule type="expression" dxfId="1165" priority="1167">
      <formula>IF(IFERROR(VLOOKUP(D$64,INDIRECT($AH$3 &amp; "!$106:$114"),4,FALSE), "") = 1, 1)</formula>
    </cfRule>
  </conditionalFormatting>
  <conditionalFormatting sqref="F47">
    <cfRule type="expression" dxfId="1164" priority="1160">
      <formula>IF(IFERROR(VLOOKUP(F$64,INDIRECT($AH$3 &amp; "!$106:$114"),4,FALSE), "") = 4, 1)</formula>
    </cfRule>
    <cfRule type="expression" dxfId="1163" priority="1161">
      <formula>IF(IFERROR(VLOOKUP(F$64,INDIRECT($AH$3 &amp; "!$106:$114"),4,FALSE), "") = 3, 1)</formula>
    </cfRule>
    <cfRule type="expression" dxfId="1162" priority="1162">
      <formula>IF(IFERROR(VLOOKUP(F$64,INDIRECT($AH$3 &amp; "!$106:$114"),4,FALSE), "") = 2, 1)</formula>
    </cfRule>
    <cfRule type="expression" dxfId="1161" priority="1163">
      <formula>IF(IFERROR(VLOOKUP(F$64,INDIRECT($AH$3 &amp; "!$106:$114"),4,FALSE), "") = 1, 1)</formula>
    </cfRule>
  </conditionalFormatting>
  <conditionalFormatting sqref="H47">
    <cfRule type="expression" dxfId="1160" priority="1156">
      <formula>IF(IFERROR(VLOOKUP(H$64,INDIRECT($AH$3 &amp; "!$106:$114"),4,FALSE), "") = 4, 1)</formula>
    </cfRule>
    <cfRule type="expression" dxfId="1159" priority="1157">
      <formula>IF(IFERROR(VLOOKUP(H$64,INDIRECT($AH$3 &amp; "!$106:$114"),4,FALSE), "") = 3, 1)</formula>
    </cfRule>
    <cfRule type="expression" dxfId="1158" priority="1158">
      <formula>IF(IFERROR(VLOOKUP(H$64,INDIRECT($AH$3 &amp; "!$106:$114"),4,FALSE), "") = 2, 1)</formula>
    </cfRule>
    <cfRule type="expression" dxfId="1157" priority="1159">
      <formula>IF(IFERROR(VLOOKUP(H$64,INDIRECT($AH$3 &amp; "!$106:$114"),4,FALSE), "") = 1, 1)</formula>
    </cfRule>
  </conditionalFormatting>
  <conditionalFormatting sqref="J47">
    <cfRule type="expression" dxfId="1156" priority="1152">
      <formula>IF(IFERROR(VLOOKUP(J$64,INDIRECT($AH$3 &amp; "!$106:$114"),4,FALSE), "") = 4, 1)</formula>
    </cfRule>
    <cfRule type="expression" dxfId="1155" priority="1153">
      <formula>IF(IFERROR(VLOOKUP(J$64,INDIRECT($AH$3 &amp; "!$106:$114"),4,FALSE), "") = 3, 1)</formula>
    </cfRule>
    <cfRule type="expression" dxfId="1154" priority="1154">
      <formula>IF(IFERROR(VLOOKUP(J$64,INDIRECT($AH$3 &amp; "!$106:$114"),4,FALSE), "") = 2, 1)</formula>
    </cfRule>
    <cfRule type="expression" dxfId="1153" priority="1155">
      <formula>IF(IFERROR(VLOOKUP(J$64,INDIRECT($AH$3 &amp; "!$106:$114"),4,FALSE), "") = 1, 1)</formula>
    </cfRule>
  </conditionalFormatting>
  <conditionalFormatting sqref="L47">
    <cfRule type="expression" dxfId="1152" priority="1148">
      <formula>IF(IFERROR(VLOOKUP(L$64,INDIRECT($AH$3 &amp; "!$106:$114"),4,FALSE), "") = 4, 1)</formula>
    </cfRule>
    <cfRule type="expression" dxfId="1151" priority="1149">
      <formula>IF(IFERROR(VLOOKUP(L$64,INDIRECT($AH$3 &amp; "!$106:$114"),4,FALSE), "") = 3, 1)</formula>
    </cfRule>
    <cfRule type="expression" dxfId="1150" priority="1150">
      <formula>IF(IFERROR(VLOOKUP(L$64,INDIRECT($AH$3 &amp; "!$106:$114"),4,FALSE), "") = 2, 1)</formula>
    </cfRule>
    <cfRule type="expression" dxfId="1149" priority="1151">
      <formula>IF(IFERROR(VLOOKUP(L$64,INDIRECT($AH$3 &amp; "!$106:$114"),4,FALSE), "") = 1, 1)</formula>
    </cfRule>
  </conditionalFormatting>
  <conditionalFormatting sqref="N47">
    <cfRule type="expression" dxfId="1148" priority="1144">
      <formula>IF(IFERROR(VLOOKUP(N$64,INDIRECT($AH$3 &amp; "!$106:$114"),4,FALSE), "") = 4, 1)</formula>
    </cfRule>
    <cfRule type="expression" dxfId="1147" priority="1145">
      <formula>IF(IFERROR(VLOOKUP(N$64,INDIRECT($AH$3 &amp; "!$106:$114"),4,FALSE), "") = 3, 1)</formula>
    </cfRule>
    <cfRule type="expression" dxfId="1146" priority="1146">
      <formula>IF(IFERROR(VLOOKUP(N$64,INDIRECT($AH$3 &amp; "!$106:$114"),4,FALSE), "") = 2, 1)</formula>
    </cfRule>
    <cfRule type="expression" dxfId="1145" priority="1147">
      <formula>IF(IFERROR(VLOOKUP(N$64,INDIRECT($AH$3 &amp; "!$106:$114"),4,FALSE), "") = 1, 1)</formula>
    </cfRule>
  </conditionalFormatting>
  <conditionalFormatting sqref="P47">
    <cfRule type="expression" dxfId="1144" priority="1140">
      <formula>IF(IFERROR(VLOOKUP(P$64,INDIRECT($AH$3 &amp; "!$106:$114"),4,FALSE), "") = 4, 1)</formula>
    </cfRule>
    <cfRule type="expression" dxfId="1143" priority="1141">
      <formula>IF(IFERROR(VLOOKUP(P$64,INDIRECT($AH$3 &amp; "!$106:$114"),4,FALSE), "") = 3, 1)</formula>
    </cfRule>
    <cfRule type="expression" dxfId="1142" priority="1142">
      <formula>IF(IFERROR(VLOOKUP(P$64,INDIRECT($AH$3 &amp; "!$106:$114"),4,FALSE), "") = 2, 1)</formula>
    </cfRule>
    <cfRule type="expression" dxfId="1141" priority="1143">
      <formula>IF(IFERROR(VLOOKUP(P$64,INDIRECT($AH$3 &amp; "!$106:$114"),4,FALSE), "") = 1, 1)</formula>
    </cfRule>
  </conditionalFormatting>
  <conditionalFormatting sqref="R47">
    <cfRule type="expression" dxfId="1140" priority="1136">
      <formula>IF(IFERROR(VLOOKUP(R$64,INDIRECT($AH$3 &amp; "!$106:$114"),4,FALSE), "") = 4, 1)</formula>
    </cfRule>
    <cfRule type="expression" dxfId="1139" priority="1137">
      <formula>IF(IFERROR(VLOOKUP(R$64,INDIRECT($AH$3 &amp; "!$106:$114"),4,FALSE), "") = 3, 1)</formula>
    </cfRule>
    <cfRule type="expression" dxfId="1138" priority="1138">
      <formula>IF(IFERROR(VLOOKUP(R$64,INDIRECT($AH$3 &amp; "!$106:$114"),4,FALSE), "") = 2, 1)</formula>
    </cfRule>
    <cfRule type="expression" dxfId="1137" priority="1139">
      <formula>IF(IFERROR(VLOOKUP(R$64,INDIRECT($AH$3 &amp; "!$106:$114"),4,FALSE), "") = 1, 1)</formula>
    </cfRule>
  </conditionalFormatting>
  <conditionalFormatting sqref="B52">
    <cfRule type="expression" dxfId="1136" priority="1132">
      <formula>IF(IFERROR(VLOOKUP(B$64,INDIRECT($AH$3 &amp; "!$106:$114"),4,FALSE), "") = 4, 1)</formula>
    </cfRule>
    <cfRule type="expression" dxfId="1135" priority="1133">
      <formula>IF(IFERROR(VLOOKUP(B$64,INDIRECT($AH$3 &amp; "!$106:$114"),4,FALSE), "") = 3, 1)</formula>
    </cfRule>
    <cfRule type="expression" dxfId="1134" priority="1134">
      <formula>IF(IFERROR(VLOOKUP(B$64,INDIRECT($AH$3 &amp; "!$106:$114"),4,FALSE), "") = 2, 1)</formula>
    </cfRule>
    <cfRule type="expression" dxfId="1133" priority="1135">
      <formula>IF(IFERROR(VLOOKUP(B$64,INDIRECT($AH$3 &amp; "!$106:$114"),4,FALSE), "") = 1, 1)</formula>
    </cfRule>
  </conditionalFormatting>
  <conditionalFormatting sqref="B52">
    <cfRule type="expression" dxfId="1132" priority="1128">
      <formula>IF(IFERROR(VLOOKUP(B$64,INDIRECT($AH$3 &amp; "!$106:$114"),4,FALSE), "") = 4, 1)</formula>
    </cfRule>
    <cfRule type="expression" dxfId="1131" priority="1129">
      <formula>IF(IFERROR(VLOOKUP(B$64,INDIRECT($AH$3 &amp; "!$106:$114"),4,FALSE), "") = 3, 1)</formula>
    </cfRule>
    <cfRule type="expression" dxfId="1130" priority="1130">
      <formula>IF(IFERROR(VLOOKUP(B$64,INDIRECT($AH$3 &amp; "!$106:$114"),4,FALSE), "") = 2, 1)</formula>
    </cfRule>
    <cfRule type="expression" dxfId="1129" priority="1131">
      <formula>IF(IFERROR(VLOOKUP(B$64,INDIRECT($AH$3 &amp; "!$106:$114"),4,FALSE), "") = 1, 1)</formula>
    </cfRule>
  </conditionalFormatting>
  <conditionalFormatting sqref="D52">
    <cfRule type="expression" dxfId="1128" priority="1124">
      <formula>IF(IFERROR(VLOOKUP(D$64,INDIRECT($AH$3 &amp; "!$106:$114"),4,FALSE), "") = 4, 1)</formula>
    </cfRule>
    <cfRule type="expression" dxfId="1127" priority="1125">
      <formula>IF(IFERROR(VLOOKUP(D$64,INDIRECT($AH$3 &amp; "!$106:$114"),4,FALSE), "") = 3, 1)</formula>
    </cfRule>
    <cfRule type="expression" dxfId="1126" priority="1126">
      <formula>IF(IFERROR(VLOOKUP(D$64,INDIRECT($AH$3 &amp; "!$106:$114"),4,FALSE), "") = 2, 1)</formula>
    </cfRule>
    <cfRule type="expression" dxfId="1125" priority="1127">
      <formula>IF(IFERROR(VLOOKUP(D$64,INDIRECT($AH$3 &amp; "!$106:$114"),4,FALSE), "") = 1, 1)</formula>
    </cfRule>
  </conditionalFormatting>
  <conditionalFormatting sqref="D52">
    <cfRule type="expression" dxfId="1124" priority="1120">
      <formula>IF(IFERROR(VLOOKUP(D$64,INDIRECT($AH$3 &amp; "!$106:$114"),4,FALSE), "") = 4, 1)</formula>
    </cfRule>
    <cfRule type="expression" dxfId="1123" priority="1121">
      <formula>IF(IFERROR(VLOOKUP(D$64,INDIRECT($AH$3 &amp; "!$106:$114"),4,FALSE), "") = 3, 1)</formula>
    </cfRule>
    <cfRule type="expression" dxfId="1122" priority="1122">
      <formula>IF(IFERROR(VLOOKUP(D$64,INDIRECT($AH$3 &amp; "!$106:$114"),4,FALSE), "") = 2, 1)</formula>
    </cfRule>
    <cfRule type="expression" dxfId="1121" priority="1123">
      <formula>IF(IFERROR(VLOOKUP(D$64,INDIRECT($AH$3 &amp; "!$106:$114"),4,FALSE), "") = 1, 1)</formula>
    </cfRule>
  </conditionalFormatting>
  <conditionalFormatting sqref="F52">
    <cfRule type="expression" dxfId="1120" priority="1116">
      <formula>IF(IFERROR(VLOOKUP(F$64,INDIRECT($AH$3 &amp; "!$106:$114"),4,FALSE), "") = 4, 1)</formula>
    </cfRule>
    <cfRule type="expression" dxfId="1119" priority="1117">
      <formula>IF(IFERROR(VLOOKUP(F$64,INDIRECT($AH$3 &amp; "!$106:$114"),4,FALSE), "") = 3, 1)</formula>
    </cfRule>
    <cfRule type="expression" dxfId="1118" priority="1118">
      <formula>IF(IFERROR(VLOOKUP(F$64,INDIRECT($AH$3 &amp; "!$106:$114"),4,FALSE), "") = 2, 1)</formula>
    </cfRule>
    <cfRule type="expression" dxfId="1117" priority="1119">
      <formula>IF(IFERROR(VLOOKUP(F$64,INDIRECT($AH$3 &amp; "!$106:$114"),4,FALSE), "") = 1, 1)</formula>
    </cfRule>
  </conditionalFormatting>
  <conditionalFormatting sqref="F52">
    <cfRule type="expression" dxfId="1116" priority="1112">
      <formula>IF(IFERROR(VLOOKUP(F$64,INDIRECT($AH$3 &amp; "!$106:$114"),4,FALSE), "") = 4, 1)</formula>
    </cfRule>
    <cfRule type="expression" dxfId="1115" priority="1113">
      <formula>IF(IFERROR(VLOOKUP(F$64,INDIRECT($AH$3 &amp; "!$106:$114"),4,FALSE), "") = 3, 1)</formula>
    </cfRule>
    <cfRule type="expression" dxfId="1114" priority="1114">
      <formula>IF(IFERROR(VLOOKUP(F$64,INDIRECT($AH$3 &amp; "!$106:$114"),4,FALSE), "") = 2, 1)</formula>
    </cfRule>
    <cfRule type="expression" dxfId="1113" priority="1115">
      <formula>IF(IFERROR(VLOOKUP(F$64,INDIRECT($AH$3 &amp; "!$106:$114"),4,FALSE), "") = 1, 1)</formula>
    </cfRule>
  </conditionalFormatting>
  <conditionalFormatting sqref="H52">
    <cfRule type="expression" dxfId="1112" priority="1108">
      <formula>IF(IFERROR(VLOOKUP(H$64,INDIRECT($AH$3 &amp; "!$106:$114"),4,FALSE), "") = 4, 1)</formula>
    </cfRule>
    <cfRule type="expression" dxfId="1111" priority="1109">
      <formula>IF(IFERROR(VLOOKUP(H$64,INDIRECT($AH$3 &amp; "!$106:$114"),4,FALSE), "") = 3, 1)</formula>
    </cfRule>
    <cfRule type="expression" dxfId="1110" priority="1110">
      <formula>IF(IFERROR(VLOOKUP(H$64,INDIRECT($AH$3 &amp; "!$106:$114"),4,FALSE), "") = 2, 1)</formula>
    </cfRule>
    <cfRule type="expression" dxfId="1109" priority="1111">
      <formula>IF(IFERROR(VLOOKUP(H$64,INDIRECT($AH$3 &amp; "!$106:$114"),4,FALSE), "") = 1, 1)</formula>
    </cfRule>
  </conditionalFormatting>
  <conditionalFormatting sqref="H52">
    <cfRule type="expression" dxfId="1108" priority="1104">
      <formula>IF(IFERROR(VLOOKUP(H$64,INDIRECT($AH$3 &amp; "!$106:$114"),4,FALSE), "") = 4, 1)</formula>
    </cfRule>
    <cfRule type="expression" dxfId="1107" priority="1105">
      <formula>IF(IFERROR(VLOOKUP(H$64,INDIRECT($AH$3 &amp; "!$106:$114"),4,FALSE), "") = 3, 1)</formula>
    </cfRule>
    <cfRule type="expression" dxfId="1106" priority="1106">
      <formula>IF(IFERROR(VLOOKUP(H$64,INDIRECT($AH$3 &amp; "!$106:$114"),4,FALSE), "") = 2, 1)</formula>
    </cfRule>
    <cfRule type="expression" dxfId="1105" priority="1107">
      <formula>IF(IFERROR(VLOOKUP(H$64,INDIRECT($AH$3 &amp; "!$106:$114"),4,FALSE), "") = 1, 1)</formula>
    </cfRule>
  </conditionalFormatting>
  <conditionalFormatting sqref="J52">
    <cfRule type="expression" dxfId="1104" priority="1100">
      <formula>IF(IFERROR(VLOOKUP(J$64,INDIRECT($AH$3 &amp; "!$106:$114"),4,FALSE), "") = 4, 1)</formula>
    </cfRule>
    <cfRule type="expression" dxfId="1103" priority="1101">
      <formula>IF(IFERROR(VLOOKUP(J$64,INDIRECT($AH$3 &amp; "!$106:$114"),4,FALSE), "") = 3, 1)</formula>
    </cfRule>
    <cfRule type="expression" dxfId="1102" priority="1102">
      <formula>IF(IFERROR(VLOOKUP(J$64,INDIRECT($AH$3 &amp; "!$106:$114"),4,FALSE), "") = 2, 1)</formula>
    </cfRule>
    <cfRule type="expression" dxfId="1101" priority="1103">
      <formula>IF(IFERROR(VLOOKUP(J$64,INDIRECT($AH$3 &amp; "!$106:$114"),4,FALSE), "") = 1, 1)</formula>
    </cfRule>
  </conditionalFormatting>
  <conditionalFormatting sqref="J52">
    <cfRule type="expression" dxfId="1100" priority="1096">
      <formula>IF(IFERROR(VLOOKUP(J$64,INDIRECT($AH$3 &amp; "!$106:$114"),4,FALSE), "") = 4, 1)</formula>
    </cfRule>
    <cfRule type="expression" dxfId="1099" priority="1097">
      <formula>IF(IFERROR(VLOOKUP(J$64,INDIRECT($AH$3 &amp; "!$106:$114"),4,FALSE), "") = 3, 1)</formula>
    </cfRule>
    <cfRule type="expression" dxfId="1098" priority="1098">
      <formula>IF(IFERROR(VLOOKUP(J$64,INDIRECT($AH$3 &amp; "!$106:$114"),4,FALSE), "") = 2, 1)</formula>
    </cfRule>
    <cfRule type="expression" dxfId="1097" priority="1099">
      <formula>IF(IFERROR(VLOOKUP(J$64,INDIRECT($AH$3 &amp; "!$106:$114"),4,FALSE), "") = 1, 1)</formula>
    </cfRule>
  </conditionalFormatting>
  <conditionalFormatting sqref="L52">
    <cfRule type="expression" dxfId="1096" priority="1092">
      <formula>IF(IFERROR(VLOOKUP(L$64,INDIRECT($AH$3 &amp; "!$106:$114"),4,FALSE), "") = 4, 1)</formula>
    </cfRule>
    <cfRule type="expression" dxfId="1095" priority="1093">
      <formula>IF(IFERROR(VLOOKUP(L$64,INDIRECT($AH$3 &amp; "!$106:$114"),4,FALSE), "") = 3, 1)</formula>
    </cfRule>
    <cfRule type="expression" dxfId="1094" priority="1094">
      <formula>IF(IFERROR(VLOOKUP(L$64,INDIRECT($AH$3 &amp; "!$106:$114"),4,FALSE), "") = 2, 1)</formula>
    </cfRule>
    <cfRule type="expression" dxfId="1093" priority="1095">
      <formula>IF(IFERROR(VLOOKUP(L$64,INDIRECT($AH$3 &amp; "!$106:$114"),4,FALSE), "") = 1, 1)</formula>
    </cfRule>
  </conditionalFormatting>
  <conditionalFormatting sqref="L52">
    <cfRule type="expression" dxfId="1092" priority="1088">
      <formula>IF(IFERROR(VLOOKUP(L$64,INDIRECT($AH$3 &amp; "!$106:$114"),4,FALSE), "") = 4, 1)</formula>
    </cfRule>
    <cfRule type="expression" dxfId="1091" priority="1089">
      <formula>IF(IFERROR(VLOOKUP(L$64,INDIRECT($AH$3 &amp; "!$106:$114"),4,FALSE), "") = 3, 1)</formula>
    </cfRule>
    <cfRule type="expression" dxfId="1090" priority="1090">
      <formula>IF(IFERROR(VLOOKUP(L$64,INDIRECT($AH$3 &amp; "!$106:$114"),4,FALSE), "") = 2, 1)</formula>
    </cfRule>
    <cfRule type="expression" dxfId="1089" priority="1091">
      <formula>IF(IFERROR(VLOOKUP(L$64,INDIRECT($AH$3 &amp; "!$106:$114"),4,FALSE), "") = 1, 1)</formula>
    </cfRule>
  </conditionalFormatting>
  <conditionalFormatting sqref="N52">
    <cfRule type="expression" dxfId="1088" priority="1084">
      <formula>IF(IFERROR(VLOOKUP(N$64,INDIRECT($AH$3 &amp; "!$106:$114"),4,FALSE), "") = 4, 1)</formula>
    </cfRule>
    <cfRule type="expression" dxfId="1087" priority="1085">
      <formula>IF(IFERROR(VLOOKUP(N$64,INDIRECT($AH$3 &amp; "!$106:$114"),4,FALSE), "") = 3, 1)</formula>
    </cfRule>
    <cfRule type="expression" dxfId="1086" priority="1086">
      <formula>IF(IFERROR(VLOOKUP(N$64,INDIRECT($AH$3 &amp; "!$106:$114"),4,FALSE), "") = 2, 1)</formula>
    </cfRule>
    <cfRule type="expression" dxfId="1085" priority="1087">
      <formula>IF(IFERROR(VLOOKUP(N$64,INDIRECT($AH$3 &amp; "!$106:$114"),4,FALSE), "") = 1, 1)</formula>
    </cfRule>
  </conditionalFormatting>
  <conditionalFormatting sqref="N52">
    <cfRule type="expression" dxfId="1084" priority="1080">
      <formula>IF(IFERROR(VLOOKUP(N$64,INDIRECT($AH$3 &amp; "!$106:$114"),4,FALSE), "") = 4, 1)</formula>
    </cfRule>
    <cfRule type="expression" dxfId="1083" priority="1081">
      <formula>IF(IFERROR(VLOOKUP(N$64,INDIRECT($AH$3 &amp; "!$106:$114"),4,FALSE), "") = 3, 1)</formula>
    </cfRule>
    <cfRule type="expression" dxfId="1082" priority="1082">
      <formula>IF(IFERROR(VLOOKUP(N$64,INDIRECT($AH$3 &amp; "!$106:$114"),4,FALSE), "") = 2, 1)</formula>
    </cfRule>
    <cfRule type="expression" dxfId="1081" priority="1083">
      <formula>IF(IFERROR(VLOOKUP(N$64,INDIRECT($AH$3 &amp; "!$106:$114"),4,FALSE), "") = 1, 1)</formula>
    </cfRule>
  </conditionalFormatting>
  <conditionalFormatting sqref="P52">
    <cfRule type="expression" dxfId="1080" priority="1076">
      <formula>IF(IFERROR(VLOOKUP(P$64,INDIRECT($AH$3 &amp; "!$106:$114"),4,FALSE), "") = 4, 1)</formula>
    </cfRule>
    <cfRule type="expression" dxfId="1079" priority="1077">
      <formula>IF(IFERROR(VLOOKUP(P$64,INDIRECT($AH$3 &amp; "!$106:$114"),4,FALSE), "") = 3, 1)</formula>
    </cfRule>
    <cfRule type="expression" dxfId="1078" priority="1078">
      <formula>IF(IFERROR(VLOOKUP(P$64,INDIRECT($AH$3 &amp; "!$106:$114"),4,FALSE), "") = 2, 1)</formula>
    </cfRule>
    <cfRule type="expression" dxfId="1077" priority="1079">
      <formula>IF(IFERROR(VLOOKUP(P$64,INDIRECT($AH$3 &amp; "!$106:$114"),4,FALSE), "") = 1, 1)</formula>
    </cfRule>
  </conditionalFormatting>
  <conditionalFormatting sqref="P52">
    <cfRule type="expression" dxfId="1076" priority="1072">
      <formula>IF(IFERROR(VLOOKUP(P$64,INDIRECT($AH$3 &amp; "!$106:$114"),4,FALSE), "") = 4, 1)</formula>
    </cfRule>
    <cfRule type="expression" dxfId="1075" priority="1073">
      <formula>IF(IFERROR(VLOOKUP(P$64,INDIRECT($AH$3 &amp; "!$106:$114"),4,FALSE), "") = 3, 1)</formula>
    </cfRule>
    <cfRule type="expression" dxfId="1074" priority="1074">
      <formula>IF(IFERROR(VLOOKUP(P$64,INDIRECT($AH$3 &amp; "!$106:$114"),4,FALSE), "") = 2, 1)</formula>
    </cfRule>
    <cfRule type="expression" dxfId="1073" priority="1075">
      <formula>IF(IFERROR(VLOOKUP(P$64,INDIRECT($AH$3 &amp; "!$106:$114"),4,FALSE), "") = 1, 1)</formula>
    </cfRule>
  </conditionalFormatting>
  <conditionalFormatting sqref="R52">
    <cfRule type="expression" dxfId="1072" priority="1068">
      <formula>IF(IFERROR(VLOOKUP(R$64,INDIRECT($AH$3 &amp; "!$106:$114"),4,FALSE), "") = 4, 1)</formula>
    </cfRule>
    <cfRule type="expression" dxfId="1071" priority="1069">
      <formula>IF(IFERROR(VLOOKUP(R$64,INDIRECT($AH$3 &amp; "!$106:$114"),4,FALSE), "") = 3, 1)</formula>
    </cfRule>
    <cfRule type="expression" dxfId="1070" priority="1070">
      <formula>IF(IFERROR(VLOOKUP(R$64,INDIRECT($AH$3 &amp; "!$106:$114"),4,FALSE), "") = 2, 1)</formula>
    </cfRule>
    <cfRule type="expression" dxfId="1069" priority="1071">
      <formula>IF(IFERROR(VLOOKUP(R$64,INDIRECT($AH$3 &amp; "!$106:$114"),4,FALSE), "") = 1, 1)</formula>
    </cfRule>
  </conditionalFormatting>
  <conditionalFormatting sqref="R52">
    <cfRule type="expression" dxfId="1068" priority="1064">
      <formula>IF(IFERROR(VLOOKUP(R$64,INDIRECT($AH$3 &amp; "!$106:$114"),4,FALSE), "") = 4, 1)</formula>
    </cfRule>
    <cfRule type="expression" dxfId="1067" priority="1065">
      <formula>IF(IFERROR(VLOOKUP(R$64,INDIRECT($AH$3 &amp; "!$106:$114"),4,FALSE), "") = 3, 1)</formula>
    </cfRule>
    <cfRule type="expression" dxfId="1066" priority="1066">
      <formula>IF(IFERROR(VLOOKUP(R$64,INDIRECT($AH$3 &amp; "!$106:$114"),4,FALSE), "") = 2, 1)</formula>
    </cfRule>
    <cfRule type="expression" dxfId="1065" priority="1067">
      <formula>IF(IFERROR(VLOOKUP(R$64,INDIRECT($AH$3 &amp; "!$106:$114"),4,FALSE), "") = 1, 1)</formula>
    </cfRule>
  </conditionalFormatting>
  <conditionalFormatting sqref="B58">
    <cfRule type="expression" dxfId="1064" priority="1060">
      <formula>IF(IFERROR(VLOOKUP(B$64,INDIRECT($AH$3 &amp; "!$106:$114"),4,FALSE), "") = 4, 1)</formula>
    </cfRule>
    <cfRule type="expression" dxfId="1063" priority="1061">
      <formula>IF(IFERROR(VLOOKUP(B$64,INDIRECT($AH$3 &amp; "!$106:$114"),4,FALSE), "") = 3, 1)</formula>
    </cfRule>
    <cfRule type="expression" dxfId="1062" priority="1062">
      <formula>IF(IFERROR(VLOOKUP(B$64,INDIRECT($AH$3 &amp; "!$106:$114"),4,FALSE), "") = 2, 1)</formula>
    </cfRule>
    <cfRule type="expression" dxfId="1061" priority="1063">
      <formula>IF(IFERROR(VLOOKUP(B$64,INDIRECT($AH$3 &amp; "!$106:$114"),4,FALSE), "") = 1, 1)</formula>
    </cfRule>
  </conditionalFormatting>
  <conditionalFormatting sqref="B58">
    <cfRule type="expression" dxfId="1060" priority="1056">
      <formula>IF(IFERROR(VLOOKUP(B$64,INDIRECT($AH$3 &amp; "!$106:$114"),4,FALSE), "") = 4, 1)</formula>
    </cfRule>
    <cfRule type="expression" dxfId="1059" priority="1057">
      <formula>IF(IFERROR(VLOOKUP(B$64,INDIRECT($AH$3 &amp; "!$106:$114"),4,FALSE), "") = 3, 1)</formula>
    </cfRule>
    <cfRule type="expression" dxfId="1058" priority="1058">
      <formula>IF(IFERROR(VLOOKUP(B$64,INDIRECT($AH$3 &amp; "!$106:$114"),4,FALSE), "") = 2, 1)</formula>
    </cfRule>
    <cfRule type="expression" dxfId="1057" priority="1059">
      <formula>IF(IFERROR(VLOOKUP(B$64,INDIRECT($AH$3 &amp; "!$106:$114"),4,FALSE), "") = 1, 1)</formula>
    </cfRule>
  </conditionalFormatting>
  <conditionalFormatting sqref="D58">
    <cfRule type="cellIs" dxfId="1056" priority="1046" operator="equal">
      <formula>"中３"</formula>
    </cfRule>
    <cfRule type="cellIs" dxfId="1055" priority="1047" operator="equal">
      <formula>"中２"</formula>
    </cfRule>
    <cfRule type="cellIs" dxfId="1054" priority="1048" operator="equal">
      <formula>"中１"</formula>
    </cfRule>
    <cfRule type="cellIs" dxfId="1053" priority="1049" operator="equal">
      <formula>"高３"</formula>
    </cfRule>
    <cfRule type="cellIs" dxfId="1052" priority="1050" operator="equal">
      <formula>"高２"</formula>
    </cfRule>
    <cfRule type="cellIs" dxfId="1051" priority="1051" operator="equal">
      <formula>"高１"</formula>
    </cfRule>
    <cfRule type="cellIs" dxfId="1050" priority="1052" operator="equal">
      <formula>4</formula>
    </cfRule>
    <cfRule type="cellIs" dxfId="1049" priority="1053" operator="equal">
      <formula>3</formula>
    </cfRule>
    <cfRule type="cellIs" dxfId="1048" priority="1054" operator="equal">
      <formula>2</formula>
    </cfRule>
    <cfRule type="cellIs" dxfId="1047" priority="1055" operator="equal">
      <formula>1</formula>
    </cfRule>
  </conditionalFormatting>
  <conditionalFormatting sqref="D58">
    <cfRule type="expression" dxfId="1046" priority="1042">
      <formula>IF(IFERROR(VLOOKUP(D$64,INDIRECT($AH$3 &amp; "!$106:$114"),4,FALSE), "") = 4, 1)</formula>
    </cfRule>
    <cfRule type="expression" dxfId="1045" priority="1043">
      <formula>IF(IFERROR(VLOOKUP(D$64,INDIRECT($AH$3 &amp; "!$106:$114"),4,FALSE), "") = 3, 1)</formula>
    </cfRule>
    <cfRule type="expression" dxfId="1044" priority="1044">
      <formula>IF(IFERROR(VLOOKUP(D$64,INDIRECT($AH$3 &amp; "!$106:$114"),4,FALSE), "") = 2, 1)</formula>
    </cfRule>
    <cfRule type="expression" dxfId="1043" priority="1045">
      <formula>IF(IFERROR(VLOOKUP(D$64,INDIRECT($AH$3 &amp; "!$106:$114"),4,FALSE), "") = 1, 1)</formula>
    </cfRule>
  </conditionalFormatting>
  <conditionalFormatting sqref="D58">
    <cfRule type="expression" dxfId="1042" priority="1038">
      <formula>IF(IFERROR(VLOOKUP(D$64,INDIRECT($AH$3 &amp; "!$106:$114"),4,FALSE), "") = 4, 1)</formula>
    </cfRule>
    <cfRule type="expression" dxfId="1041" priority="1039">
      <formula>IF(IFERROR(VLOOKUP(D$64,INDIRECT($AH$3 &amp; "!$106:$114"),4,FALSE), "") = 3, 1)</formula>
    </cfRule>
    <cfRule type="expression" dxfId="1040" priority="1040">
      <formula>IF(IFERROR(VLOOKUP(D$64,INDIRECT($AH$3 &amp; "!$106:$114"),4,FALSE), "") = 2, 1)</formula>
    </cfRule>
    <cfRule type="expression" dxfId="1039" priority="1041">
      <formula>IF(IFERROR(VLOOKUP(D$64,INDIRECT($AH$3 &amp; "!$106:$114"),4,FALSE), "") = 1, 1)</formula>
    </cfRule>
  </conditionalFormatting>
  <conditionalFormatting sqref="F58">
    <cfRule type="cellIs" dxfId="1038" priority="1028" operator="equal">
      <formula>"中３"</formula>
    </cfRule>
    <cfRule type="cellIs" dxfId="1037" priority="1029" operator="equal">
      <formula>"中２"</formula>
    </cfRule>
    <cfRule type="cellIs" dxfId="1036" priority="1030" operator="equal">
      <formula>"中１"</formula>
    </cfRule>
    <cfRule type="cellIs" dxfId="1035" priority="1031" operator="equal">
      <formula>"高３"</formula>
    </cfRule>
    <cfRule type="cellIs" dxfId="1034" priority="1032" operator="equal">
      <formula>"高２"</formula>
    </cfRule>
    <cfRule type="cellIs" dxfId="1033" priority="1033" operator="equal">
      <formula>"高１"</formula>
    </cfRule>
    <cfRule type="cellIs" dxfId="1032" priority="1034" operator="equal">
      <formula>4</formula>
    </cfRule>
    <cfRule type="cellIs" dxfId="1031" priority="1035" operator="equal">
      <formula>3</formula>
    </cfRule>
    <cfRule type="cellIs" dxfId="1030" priority="1036" operator="equal">
      <formula>2</formula>
    </cfRule>
    <cfRule type="cellIs" dxfId="1029" priority="1037" operator="equal">
      <formula>1</formula>
    </cfRule>
  </conditionalFormatting>
  <conditionalFormatting sqref="F58">
    <cfRule type="expression" dxfId="1028" priority="1024">
      <formula>IF(IFERROR(VLOOKUP(F$64,INDIRECT($AH$3 &amp; "!$106:$114"),4,FALSE), "") = 4, 1)</formula>
    </cfRule>
    <cfRule type="expression" dxfId="1027" priority="1025">
      <formula>IF(IFERROR(VLOOKUP(F$64,INDIRECT($AH$3 &amp; "!$106:$114"),4,FALSE), "") = 3, 1)</formula>
    </cfRule>
    <cfRule type="expression" dxfId="1026" priority="1026">
      <formula>IF(IFERROR(VLOOKUP(F$64,INDIRECT($AH$3 &amp; "!$106:$114"),4,FALSE), "") = 2, 1)</formula>
    </cfRule>
    <cfRule type="expression" dxfId="1025" priority="1027">
      <formula>IF(IFERROR(VLOOKUP(F$64,INDIRECT($AH$3 &amp; "!$106:$114"),4,FALSE), "") = 1, 1)</formula>
    </cfRule>
  </conditionalFormatting>
  <conditionalFormatting sqref="F58">
    <cfRule type="expression" dxfId="1024" priority="1020">
      <formula>IF(IFERROR(VLOOKUP(F$64,INDIRECT($AH$3 &amp; "!$106:$114"),4,FALSE), "") = 4, 1)</formula>
    </cfRule>
    <cfRule type="expression" dxfId="1023" priority="1021">
      <formula>IF(IFERROR(VLOOKUP(F$64,INDIRECT($AH$3 &amp; "!$106:$114"),4,FALSE), "") = 3, 1)</formula>
    </cfRule>
    <cfRule type="expression" dxfId="1022" priority="1022">
      <formula>IF(IFERROR(VLOOKUP(F$64,INDIRECT($AH$3 &amp; "!$106:$114"),4,FALSE), "") = 2, 1)</formula>
    </cfRule>
    <cfRule type="expression" dxfId="1021" priority="1023">
      <formula>IF(IFERROR(VLOOKUP(F$64,INDIRECT($AH$3 &amp; "!$106:$114"),4,FALSE), "") = 1, 1)</formula>
    </cfRule>
  </conditionalFormatting>
  <conditionalFormatting sqref="H58">
    <cfRule type="cellIs" dxfId="1020" priority="1010" operator="equal">
      <formula>"中３"</formula>
    </cfRule>
    <cfRule type="cellIs" dxfId="1019" priority="1011" operator="equal">
      <formula>"中２"</formula>
    </cfRule>
    <cfRule type="cellIs" dxfId="1018" priority="1012" operator="equal">
      <formula>"中１"</formula>
    </cfRule>
    <cfRule type="cellIs" dxfId="1017" priority="1013" operator="equal">
      <formula>"高３"</formula>
    </cfRule>
    <cfRule type="cellIs" dxfId="1016" priority="1014" operator="equal">
      <formula>"高２"</formula>
    </cfRule>
    <cfRule type="cellIs" dxfId="1015" priority="1015" operator="equal">
      <formula>"高１"</formula>
    </cfRule>
    <cfRule type="cellIs" dxfId="1014" priority="1016" operator="equal">
      <formula>4</formula>
    </cfRule>
    <cfRule type="cellIs" dxfId="1013" priority="1017" operator="equal">
      <formula>3</formula>
    </cfRule>
    <cfRule type="cellIs" dxfId="1012" priority="1018" operator="equal">
      <formula>2</formula>
    </cfRule>
    <cfRule type="cellIs" dxfId="1011" priority="1019" operator="equal">
      <formula>1</formula>
    </cfRule>
  </conditionalFormatting>
  <conditionalFormatting sqref="H58">
    <cfRule type="expression" dxfId="1010" priority="1006">
      <formula>IF(IFERROR(VLOOKUP(H$64,INDIRECT($AH$3 &amp; "!$106:$114"),4,FALSE), "") = 4, 1)</formula>
    </cfRule>
    <cfRule type="expression" dxfId="1009" priority="1007">
      <formula>IF(IFERROR(VLOOKUP(H$64,INDIRECT($AH$3 &amp; "!$106:$114"),4,FALSE), "") = 3, 1)</formula>
    </cfRule>
    <cfRule type="expression" dxfId="1008" priority="1008">
      <formula>IF(IFERROR(VLOOKUP(H$64,INDIRECT($AH$3 &amp; "!$106:$114"),4,FALSE), "") = 2, 1)</formula>
    </cfRule>
    <cfRule type="expression" dxfId="1007" priority="1009">
      <formula>IF(IFERROR(VLOOKUP(H$64,INDIRECT($AH$3 &amp; "!$106:$114"),4,FALSE), "") = 1, 1)</formula>
    </cfRule>
  </conditionalFormatting>
  <conditionalFormatting sqref="H58">
    <cfRule type="expression" dxfId="1006" priority="1002">
      <formula>IF(IFERROR(VLOOKUP(H$64,INDIRECT($AH$3 &amp; "!$106:$114"),4,FALSE), "") = 4, 1)</formula>
    </cfRule>
    <cfRule type="expression" dxfId="1005" priority="1003">
      <formula>IF(IFERROR(VLOOKUP(H$64,INDIRECT($AH$3 &amp; "!$106:$114"),4,FALSE), "") = 3, 1)</formula>
    </cfRule>
    <cfRule type="expression" dxfId="1004" priority="1004">
      <formula>IF(IFERROR(VLOOKUP(H$64,INDIRECT($AH$3 &amp; "!$106:$114"),4,FALSE), "") = 2, 1)</formula>
    </cfRule>
    <cfRule type="expression" dxfId="1003" priority="1005">
      <formula>IF(IFERROR(VLOOKUP(H$64,INDIRECT($AH$3 &amp; "!$106:$114"),4,FALSE), "") = 1, 1)</formula>
    </cfRule>
  </conditionalFormatting>
  <conditionalFormatting sqref="J58">
    <cfRule type="cellIs" dxfId="1002" priority="992" operator="equal">
      <formula>"中３"</formula>
    </cfRule>
    <cfRule type="cellIs" dxfId="1001" priority="993" operator="equal">
      <formula>"中２"</formula>
    </cfRule>
    <cfRule type="cellIs" dxfId="1000" priority="994" operator="equal">
      <formula>"中１"</formula>
    </cfRule>
    <cfRule type="cellIs" dxfId="999" priority="995" operator="equal">
      <formula>"高３"</formula>
    </cfRule>
    <cfRule type="cellIs" dxfId="998" priority="996" operator="equal">
      <formula>"高２"</formula>
    </cfRule>
    <cfRule type="cellIs" dxfId="997" priority="997" operator="equal">
      <formula>"高１"</formula>
    </cfRule>
    <cfRule type="cellIs" dxfId="996" priority="998" operator="equal">
      <formula>4</formula>
    </cfRule>
    <cfRule type="cellIs" dxfId="995" priority="999" operator="equal">
      <formula>3</formula>
    </cfRule>
    <cfRule type="cellIs" dxfId="994" priority="1000" operator="equal">
      <formula>2</formula>
    </cfRule>
    <cfRule type="cellIs" dxfId="993" priority="1001" operator="equal">
      <formula>1</formula>
    </cfRule>
  </conditionalFormatting>
  <conditionalFormatting sqref="J58">
    <cfRule type="expression" dxfId="992" priority="988">
      <formula>IF(IFERROR(VLOOKUP(J$64,INDIRECT($AH$3 &amp; "!$106:$114"),4,FALSE), "") = 4, 1)</formula>
    </cfRule>
    <cfRule type="expression" dxfId="991" priority="989">
      <formula>IF(IFERROR(VLOOKUP(J$64,INDIRECT($AH$3 &amp; "!$106:$114"),4,FALSE), "") = 3, 1)</formula>
    </cfRule>
    <cfRule type="expression" dxfId="990" priority="990">
      <formula>IF(IFERROR(VLOOKUP(J$64,INDIRECT($AH$3 &amp; "!$106:$114"),4,FALSE), "") = 2, 1)</formula>
    </cfRule>
    <cfRule type="expression" dxfId="989" priority="991">
      <formula>IF(IFERROR(VLOOKUP(J$64,INDIRECT($AH$3 &amp; "!$106:$114"),4,FALSE), "") = 1, 1)</formula>
    </cfRule>
  </conditionalFormatting>
  <conditionalFormatting sqref="J58">
    <cfRule type="expression" dxfId="988" priority="984">
      <formula>IF(IFERROR(VLOOKUP(J$64,INDIRECT($AH$3 &amp; "!$106:$114"),4,FALSE), "") = 4, 1)</formula>
    </cfRule>
    <cfRule type="expression" dxfId="987" priority="985">
      <formula>IF(IFERROR(VLOOKUP(J$64,INDIRECT($AH$3 &amp; "!$106:$114"),4,FALSE), "") = 3, 1)</formula>
    </cfRule>
    <cfRule type="expression" dxfId="986" priority="986">
      <formula>IF(IFERROR(VLOOKUP(J$64,INDIRECT($AH$3 &amp; "!$106:$114"),4,FALSE), "") = 2, 1)</formula>
    </cfRule>
    <cfRule type="expression" dxfId="985" priority="987">
      <formula>IF(IFERROR(VLOOKUP(J$64,INDIRECT($AH$3 &amp; "!$106:$114"),4,FALSE), "") = 1, 1)</formula>
    </cfRule>
  </conditionalFormatting>
  <conditionalFormatting sqref="L58">
    <cfRule type="cellIs" dxfId="984" priority="974" operator="equal">
      <formula>"中３"</formula>
    </cfRule>
    <cfRule type="cellIs" dxfId="983" priority="975" operator="equal">
      <formula>"中２"</formula>
    </cfRule>
    <cfRule type="cellIs" dxfId="982" priority="976" operator="equal">
      <formula>"中１"</formula>
    </cfRule>
    <cfRule type="cellIs" dxfId="981" priority="977" operator="equal">
      <formula>"高３"</formula>
    </cfRule>
    <cfRule type="cellIs" dxfId="980" priority="978" operator="equal">
      <formula>"高２"</formula>
    </cfRule>
    <cfRule type="cellIs" dxfId="979" priority="979" operator="equal">
      <formula>"高１"</formula>
    </cfRule>
    <cfRule type="cellIs" dxfId="978" priority="980" operator="equal">
      <formula>4</formula>
    </cfRule>
    <cfRule type="cellIs" dxfId="977" priority="981" operator="equal">
      <formula>3</formula>
    </cfRule>
    <cfRule type="cellIs" dxfId="976" priority="982" operator="equal">
      <formula>2</formula>
    </cfRule>
    <cfRule type="cellIs" dxfId="975" priority="983" operator="equal">
      <formula>1</formula>
    </cfRule>
  </conditionalFormatting>
  <conditionalFormatting sqref="L58">
    <cfRule type="expression" dxfId="974" priority="970">
      <formula>IF(IFERROR(VLOOKUP(L$64,INDIRECT($AH$3 &amp; "!$106:$114"),4,FALSE), "") = 4, 1)</formula>
    </cfRule>
    <cfRule type="expression" dxfId="973" priority="971">
      <formula>IF(IFERROR(VLOOKUP(L$64,INDIRECT($AH$3 &amp; "!$106:$114"),4,FALSE), "") = 3, 1)</formula>
    </cfRule>
    <cfRule type="expression" dxfId="972" priority="972">
      <formula>IF(IFERROR(VLOOKUP(L$64,INDIRECT($AH$3 &amp; "!$106:$114"),4,FALSE), "") = 2, 1)</formula>
    </cfRule>
    <cfRule type="expression" dxfId="971" priority="973">
      <formula>IF(IFERROR(VLOOKUP(L$64,INDIRECT($AH$3 &amp; "!$106:$114"),4,FALSE), "") = 1, 1)</formula>
    </cfRule>
  </conditionalFormatting>
  <conditionalFormatting sqref="L58">
    <cfRule type="expression" dxfId="970" priority="966">
      <formula>IF(IFERROR(VLOOKUP(L$64,INDIRECT($AH$3 &amp; "!$106:$114"),4,FALSE), "") = 4, 1)</formula>
    </cfRule>
    <cfRule type="expression" dxfId="969" priority="967">
      <formula>IF(IFERROR(VLOOKUP(L$64,INDIRECT($AH$3 &amp; "!$106:$114"),4,FALSE), "") = 3, 1)</formula>
    </cfRule>
    <cfRule type="expression" dxfId="968" priority="968">
      <formula>IF(IFERROR(VLOOKUP(L$64,INDIRECT($AH$3 &amp; "!$106:$114"),4,FALSE), "") = 2, 1)</formula>
    </cfRule>
    <cfRule type="expression" dxfId="967" priority="969">
      <formula>IF(IFERROR(VLOOKUP(L$64,INDIRECT($AH$3 &amp; "!$106:$114"),4,FALSE), "") = 1, 1)</formula>
    </cfRule>
  </conditionalFormatting>
  <conditionalFormatting sqref="N58">
    <cfRule type="cellIs" dxfId="966" priority="956" operator="equal">
      <formula>"中３"</formula>
    </cfRule>
    <cfRule type="cellIs" dxfId="965" priority="957" operator="equal">
      <formula>"中２"</formula>
    </cfRule>
    <cfRule type="cellIs" dxfId="964" priority="958" operator="equal">
      <formula>"中１"</formula>
    </cfRule>
    <cfRule type="cellIs" dxfId="963" priority="959" operator="equal">
      <formula>"高３"</formula>
    </cfRule>
    <cfRule type="cellIs" dxfId="962" priority="960" operator="equal">
      <formula>"高２"</formula>
    </cfRule>
    <cfRule type="cellIs" dxfId="961" priority="961" operator="equal">
      <formula>"高１"</formula>
    </cfRule>
    <cfRule type="cellIs" dxfId="960" priority="962" operator="equal">
      <formula>4</formula>
    </cfRule>
    <cfRule type="cellIs" dxfId="959" priority="963" operator="equal">
      <formula>3</formula>
    </cfRule>
    <cfRule type="cellIs" dxfId="958" priority="964" operator="equal">
      <formula>2</formula>
    </cfRule>
    <cfRule type="cellIs" dxfId="957" priority="965" operator="equal">
      <formula>1</formula>
    </cfRule>
  </conditionalFormatting>
  <conditionalFormatting sqref="N58">
    <cfRule type="expression" dxfId="956" priority="952">
      <formula>IF(IFERROR(VLOOKUP(N$64,INDIRECT($AH$3 &amp; "!$106:$114"),4,FALSE), "") = 4, 1)</formula>
    </cfRule>
    <cfRule type="expression" dxfId="955" priority="953">
      <formula>IF(IFERROR(VLOOKUP(N$64,INDIRECT($AH$3 &amp; "!$106:$114"),4,FALSE), "") = 3, 1)</formula>
    </cfRule>
    <cfRule type="expression" dxfId="954" priority="954">
      <formula>IF(IFERROR(VLOOKUP(N$64,INDIRECT($AH$3 &amp; "!$106:$114"),4,FALSE), "") = 2, 1)</formula>
    </cfRule>
    <cfRule type="expression" dxfId="953" priority="955">
      <formula>IF(IFERROR(VLOOKUP(N$64,INDIRECT($AH$3 &amp; "!$106:$114"),4,FALSE), "") = 1, 1)</formula>
    </cfRule>
  </conditionalFormatting>
  <conditionalFormatting sqref="N58">
    <cfRule type="expression" dxfId="952" priority="948">
      <formula>IF(IFERROR(VLOOKUP(N$64,INDIRECT($AH$3 &amp; "!$106:$114"),4,FALSE), "") = 4, 1)</formula>
    </cfRule>
    <cfRule type="expression" dxfId="951" priority="949">
      <formula>IF(IFERROR(VLOOKUP(N$64,INDIRECT($AH$3 &amp; "!$106:$114"),4,FALSE), "") = 3, 1)</formula>
    </cfRule>
    <cfRule type="expression" dxfId="950" priority="950">
      <formula>IF(IFERROR(VLOOKUP(N$64,INDIRECT($AH$3 &amp; "!$106:$114"),4,FALSE), "") = 2, 1)</formula>
    </cfRule>
    <cfRule type="expression" dxfId="949" priority="951">
      <formula>IF(IFERROR(VLOOKUP(N$64,INDIRECT($AH$3 &amp; "!$106:$114"),4,FALSE), "") = 1, 1)</formula>
    </cfRule>
  </conditionalFormatting>
  <conditionalFormatting sqref="P58">
    <cfRule type="cellIs" dxfId="948" priority="938" operator="equal">
      <formula>"中３"</formula>
    </cfRule>
    <cfRule type="cellIs" dxfId="947" priority="939" operator="equal">
      <formula>"中２"</formula>
    </cfRule>
    <cfRule type="cellIs" dxfId="946" priority="940" operator="equal">
      <formula>"中１"</formula>
    </cfRule>
    <cfRule type="cellIs" dxfId="945" priority="941" operator="equal">
      <formula>"高３"</formula>
    </cfRule>
    <cfRule type="cellIs" dxfId="944" priority="942" operator="equal">
      <formula>"高２"</formula>
    </cfRule>
    <cfRule type="cellIs" dxfId="943" priority="943" operator="equal">
      <formula>"高１"</formula>
    </cfRule>
    <cfRule type="cellIs" dxfId="942" priority="944" operator="equal">
      <formula>4</formula>
    </cfRule>
    <cfRule type="cellIs" dxfId="941" priority="945" operator="equal">
      <formula>3</formula>
    </cfRule>
    <cfRule type="cellIs" dxfId="940" priority="946" operator="equal">
      <formula>2</formula>
    </cfRule>
    <cfRule type="cellIs" dxfId="939" priority="947" operator="equal">
      <formula>1</formula>
    </cfRule>
  </conditionalFormatting>
  <conditionalFormatting sqref="P58">
    <cfRule type="expression" dxfId="938" priority="934">
      <formula>IF(IFERROR(VLOOKUP(P$64,INDIRECT($AH$3 &amp; "!$106:$114"),4,FALSE), "") = 4, 1)</formula>
    </cfRule>
    <cfRule type="expression" dxfId="937" priority="935">
      <formula>IF(IFERROR(VLOOKUP(P$64,INDIRECT($AH$3 &amp; "!$106:$114"),4,FALSE), "") = 3, 1)</formula>
    </cfRule>
    <cfRule type="expression" dxfId="936" priority="936">
      <formula>IF(IFERROR(VLOOKUP(P$64,INDIRECT($AH$3 &amp; "!$106:$114"),4,FALSE), "") = 2, 1)</formula>
    </cfRule>
    <cfRule type="expression" dxfId="935" priority="937">
      <formula>IF(IFERROR(VLOOKUP(P$64,INDIRECT($AH$3 &amp; "!$106:$114"),4,FALSE), "") = 1, 1)</formula>
    </cfRule>
  </conditionalFormatting>
  <conditionalFormatting sqref="P58">
    <cfRule type="expression" dxfId="934" priority="930">
      <formula>IF(IFERROR(VLOOKUP(P$64,INDIRECT($AH$3 &amp; "!$106:$114"),4,FALSE), "") = 4, 1)</formula>
    </cfRule>
    <cfRule type="expression" dxfId="933" priority="931">
      <formula>IF(IFERROR(VLOOKUP(P$64,INDIRECT($AH$3 &amp; "!$106:$114"),4,FALSE), "") = 3, 1)</formula>
    </cfRule>
    <cfRule type="expression" dxfId="932" priority="932">
      <formula>IF(IFERROR(VLOOKUP(P$64,INDIRECT($AH$3 &amp; "!$106:$114"),4,FALSE), "") = 2, 1)</formula>
    </cfRule>
    <cfRule type="expression" dxfId="931" priority="933">
      <formula>IF(IFERROR(VLOOKUP(P$64,INDIRECT($AH$3 &amp; "!$106:$114"),4,FALSE), "") = 1, 1)</formula>
    </cfRule>
  </conditionalFormatting>
  <conditionalFormatting sqref="R58">
    <cfRule type="cellIs" dxfId="930" priority="920" operator="equal">
      <formula>"中３"</formula>
    </cfRule>
    <cfRule type="cellIs" dxfId="929" priority="921" operator="equal">
      <formula>"中２"</formula>
    </cfRule>
    <cfRule type="cellIs" dxfId="928" priority="922" operator="equal">
      <formula>"中１"</formula>
    </cfRule>
    <cfRule type="cellIs" dxfId="927" priority="923" operator="equal">
      <formula>"高３"</formula>
    </cfRule>
    <cfRule type="cellIs" dxfId="926" priority="924" operator="equal">
      <formula>"高２"</formula>
    </cfRule>
    <cfRule type="cellIs" dxfId="925" priority="925" operator="equal">
      <formula>"高１"</formula>
    </cfRule>
    <cfRule type="cellIs" dxfId="924" priority="926" operator="equal">
      <formula>4</formula>
    </cfRule>
    <cfRule type="cellIs" dxfId="923" priority="927" operator="equal">
      <formula>3</formula>
    </cfRule>
    <cfRule type="cellIs" dxfId="922" priority="928" operator="equal">
      <formula>2</formula>
    </cfRule>
    <cfRule type="cellIs" dxfId="921" priority="929" operator="equal">
      <formula>1</formula>
    </cfRule>
  </conditionalFormatting>
  <conditionalFormatting sqref="R58">
    <cfRule type="expression" dxfId="920" priority="916">
      <formula>IF(IFERROR(VLOOKUP(R$64,INDIRECT($AH$3 &amp; "!$106:$114"),4,FALSE), "") = 4, 1)</formula>
    </cfRule>
    <cfRule type="expression" dxfId="919" priority="917">
      <formula>IF(IFERROR(VLOOKUP(R$64,INDIRECT($AH$3 &amp; "!$106:$114"),4,FALSE), "") = 3, 1)</formula>
    </cfRule>
    <cfRule type="expression" dxfId="918" priority="918">
      <formula>IF(IFERROR(VLOOKUP(R$64,INDIRECT($AH$3 &amp; "!$106:$114"),4,FALSE), "") = 2, 1)</formula>
    </cfRule>
    <cfRule type="expression" dxfId="917" priority="919">
      <formula>IF(IFERROR(VLOOKUP(R$64,INDIRECT($AH$3 &amp; "!$106:$114"),4,FALSE), "") = 1, 1)</formula>
    </cfRule>
  </conditionalFormatting>
  <conditionalFormatting sqref="R58">
    <cfRule type="expression" dxfId="916" priority="912">
      <formula>IF(IFERROR(VLOOKUP(R$64,INDIRECT($AH$3 &amp; "!$106:$114"),4,FALSE), "") = 4, 1)</formula>
    </cfRule>
    <cfRule type="expression" dxfId="915" priority="913">
      <formula>IF(IFERROR(VLOOKUP(R$64,INDIRECT($AH$3 &amp; "!$106:$114"),4,FALSE), "") = 3, 1)</formula>
    </cfRule>
    <cfRule type="expression" dxfId="914" priority="914">
      <formula>IF(IFERROR(VLOOKUP(R$64,INDIRECT($AH$3 &amp; "!$106:$114"),4,FALSE), "") = 2, 1)</formula>
    </cfRule>
    <cfRule type="expression" dxfId="913" priority="915">
      <formula>IF(IFERROR(VLOOKUP(R$64,INDIRECT($AH$3 &amp; "!$106:$114"),4,FALSE), "") = 1, 1)</formula>
    </cfRule>
  </conditionalFormatting>
  <conditionalFormatting sqref="B47">
    <cfRule type="expression" dxfId="912" priority="908">
      <formula>IF(IFERROR(VLOOKUP(B$64,INDIRECT($AH$3 &amp; "!$106:$114"),4,FALSE), "") = 4, 1)</formula>
    </cfRule>
    <cfRule type="expression" dxfId="911" priority="909">
      <formula>IF(IFERROR(VLOOKUP(B$64,INDIRECT($AH$3 &amp; "!$106:$114"),4,FALSE), "") = 3, 1)</formula>
    </cfRule>
    <cfRule type="expression" dxfId="910" priority="910">
      <formula>IF(IFERROR(VLOOKUP(B$64,INDIRECT($AH$3 &amp; "!$106:$114"),4,FALSE), "") = 2, 1)</formula>
    </cfRule>
    <cfRule type="expression" dxfId="909" priority="911">
      <formula>IF(IFERROR(VLOOKUP(B$64,INDIRECT($AH$3 &amp; "!$106:$114"),4,FALSE), "") = 1, 1)</formula>
    </cfRule>
  </conditionalFormatting>
  <conditionalFormatting sqref="B47">
    <cfRule type="expression" dxfId="908" priority="904">
      <formula>IF(IFERROR(VLOOKUP(B$64,INDIRECT($AH$3 &amp; "!$106:$114"),4,FALSE), "") = 4, 1)</formula>
    </cfRule>
    <cfRule type="expression" dxfId="907" priority="905">
      <formula>IF(IFERROR(VLOOKUP(B$64,INDIRECT($AH$3 &amp; "!$106:$114"),4,FALSE), "") = 3, 1)</formula>
    </cfRule>
    <cfRule type="expression" dxfId="906" priority="906">
      <formula>IF(IFERROR(VLOOKUP(B$64,INDIRECT($AH$3 &amp; "!$106:$114"),4,FALSE), "") = 2, 1)</formula>
    </cfRule>
    <cfRule type="expression" dxfId="905" priority="907">
      <formula>IF(IFERROR(VLOOKUP(B$64,INDIRECT($AH$3 &amp; "!$106:$114"),4,FALSE), "") = 1, 1)</formula>
    </cfRule>
  </conditionalFormatting>
  <conditionalFormatting sqref="B47">
    <cfRule type="expression" dxfId="904" priority="900">
      <formula>IF(IFERROR(VLOOKUP(B$64,INDIRECT($AH$3 &amp; "!$106:$114"),4,FALSE), "") = 4, 1)</formula>
    </cfRule>
    <cfRule type="expression" dxfId="903" priority="901">
      <formula>IF(IFERROR(VLOOKUP(B$64,INDIRECT($AH$3 &amp; "!$106:$114"),4,FALSE), "") = 3, 1)</formula>
    </cfRule>
    <cfRule type="expression" dxfId="902" priority="902">
      <formula>IF(IFERROR(VLOOKUP(B$64,INDIRECT($AH$3 &amp; "!$106:$114"),4,FALSE), "") = 2, 1)</formula>
    </cfRule>
    <cfRule type="expression" dxfId="901" priority="903">
      <formula>IF(IFERROR(VLOOKUP(B$64,INDIRECT($AH$3 &amp; "!$106:$114"),4,FALSE), "") = 1, 1)</formula>
    </cfRule>
  </conditionalFormatting>
  <conditionalFormatting sqref="B47">
    <cfRule type="expression" dxfId="900" priority="896">
      <formula>IF(IFERROR(VLOOKUP(B$64,INDIRECT($AH$3 &amp; "!$106:$114"),4,FALSE), "") = 4, 1)</formula>
    </cfRule>
    <cfRule type="expression" dxfId="899" priority="897">
      <formula>IF(IFERROR(VLOOKUP(B$64,INDIRECT($AH$3 &amp; "!$106:$114"),4,FALSE), "") = 3, 1)</formula>
    </cfRule>
    <cfRule type="expression" dxfId="898" priority="898">
      <formula>IF(IFERROR(VLOOKUP(B$64,INDIRECT($AH$3 &amp; "!$106:$114"),4,FALSE), "") = 2, 1)</formula>
    </cfRule>
    <cfRule type="expression" dxfId="897" priority="899">
      <formula>IF(IFERROR(VLOOKUP(B$64,INDIRECT($AH$3 &amp; "!$106:$114"),4,FALSE), "") = 1, 1)</formula>
    </cfRule>
  </conditionalFormatting>
  <conditionalFormatting sqref="D47">
    <cfRule type="expression" dxfId="896" priority="892">
      <formula>IF(IFERROR(VLOOKUP(D$64,INDIRECT($AH$3 &amp; "!$106:$114"),4,FALSE), "") = 4, 1)</formula>
    </cfRule>
    <cfRule type="expression" dxfId="895" priority="893">
      <formula>IF(IFERROR(VLOOKUP(D$64,INDIRECT($AH$3 &amp; "!$106:$114"),4,FALSE), "") = 3, 1)</formula>
    </cfRule>
    <cfRule type="expression" dxfId="894" priority="894">
      <formula>IF(IFERROR(VLOOKUP(D$64,INDIRECT($AH$3 &amp; "!$106:$114"),4,FALSE), "") = 2, 1)</formula>
    </cfRule>
    <cfRule type="expression" dxfId="893" priority="895">
      <formula>IF(IFERROR(VLOOKUP(D$64,INDIRECT($AH$3 &amp; "!$106:$114"),4,FALSE), "") = 1, 1)</formula>
    </cfRule>
  </conditionalFormatting>
  <conditionalFormatting sqref="D47">
    <cfRule type="expression" dxfId="892" priority="888">
      <formula>IF(IFERROR(VLOOKUP(D$64,INDIRECT($AH$3 &amp; "!$106:$114"),4,FALSE), "") = 4, 1)</formula>
    </cfRule>
    <cfRule type="expression" dxfId="891" priority="889">
      <formula>IF(IFERROR(VLOOKUP(D$64,INDIRECT($AH$3 &amp; "!$106:$114"),4,FALSE), "") = 3, 1)</formula>
    </cfRule>
    <cfRule type="expression" dxfId="890" priority="890">
      <formula>IF(IFERROR(VLOOKUP(D$64,INDIRECT($AH$3 &amp; "!$106:$114"),4,FALSE), "") = 2, 1)</formula>
    </cfRule>
    <cfRule type="expression" dxfId="889" priority="891">
      <formula>IF(IFERROR(VLOOKUP(D$64,INDIRECT($AH$3 &amp; "!$106:$114"),4,FALSE), "") = 1, 1)</formula>
    </cfRule>
  </conditionalFormatting>
  <conditionalFormatting sqref="D47">
    <cfRule type="expression" dxfId="888" priority="884">
      <formula>IF(IFERROR(VLOOKUP(D$64,INDIRECT($AH$3 &amp; "!$106:$114"),4,FALSE), "") = 4, 1)</formula>
    </cfRule>
    <cfRule type="expression" dxfId="887" priority="885">
      <formula>IF(IFERROR(VLOOKUP(D$64,INDIRECT($AH$3 &amp; "!$106:$114"),4,FALSE), "") = 3, 1)</formula>
    </cfRule>
    <cfRule type="expression" dxfId="886" priority="886">
      <formula>IF(IFERROR(VLOOKUP(D$64,INDIRECT($AH$3 &amp; "!$106:$114"),4,FALSE), "") = 2, 1)</formula>
    </cfRule>
    <cfRule type="expression" dxfId="885" priority="887">
      <formula>IF(IFERROR(VLOOKUP(D$64,INDIRECT($AH$3 &amp; "!$106:$114"),4,FALSE), "") = 1, 1)</formula>
    </cfRule>
  </conditionalFormatting>
  <conditionalFormatting sqref="D47">
    <cfRule type="expression" dxfId="884" priority="880">
      <formula>IF(IFERROR(VLOOKUP(D$64,INDIRECT($AH$3 &amp; "!$106:$114"),4,FALSE), "") = 4, 1)</formula>
    </cfRule>
    <cfRule type="expression" dxfId="883" priority="881">
      <formula>IF(IFERROR(VLOOKUP(D$64,INDIRECT($AH$3 &amp; "!$106:$114"),4,FALSE), "") = 3, 1)</formula>
    </cfRule>
    <cfRule type="expression" dxfId="882" priority="882">
      <formula>IF(IFERROR(VLOOKUP(D$64,INDIRECT($AH$3 &amp; "!$106:$114"),4,FALSE), "") = 2, 1)</formula>
    </cfRule>
    <cfRule type="expression" dxfId="881" priority="883">
      <formula>IF(IFERROR(VLOOKUP(D$64,INDIRECT($AH$3 &amp; "!$106:$114"),4,FALSE), "") = 1, 1)</formula>
    </cfRule>
  </conditionalFormatting>
  <conditionalFormatting sqref="D47">
    <cfRule type="expression" dxfId="880" priority="876">
      <formula>IF(IFERROR(VLOOKUP(D$64,INDIRECT($AH$3 &amp; "!$106:$114"),4,FALSE), "") = 4, 1)</formula>
    </cfRule>
    <cfRule type="expression" dxfId="879" priority="877">
      <formula>IF(IFERROR(VLOOKUP(D$64,INDIRECT($AH$3 &amp; "!$106:$114"),4,FALSE), "") = 3, 1)</formula>
    </cfRule>
    <cfRule type="expression" dxfId="878" priority="878">
      <formula>IF(IFERROR(VLOOKUP(D$64,INDIRECT($AH$3 &amp; "!$106:$114"),4,FALSE), "") = 2, 1)</formula>
    </cfRule>
    <cfRule type="expression" dxfId="877" priority="879">
      <formula>IF(IFERROR(VLOOKUP(D$64,INDIRECT($AH$3 &amp; "!$106:$114"),4,FALSE), "") = 1, 1)</formula>
    </cfRule>
  </conditionalFormatting>
  <conditionalFormatting sqref="F47">
    <cfRule type="expression" dxfId="876" priority="872">
      <formula>IF(IFERROR(VLOOKUP(F$64,INDIRECT($AH$3 &amp; "!$106:$114"),4,FALSE), "") = 4, 1)</formula>
    </cfRule>
    <cfRule type="expression" dxfId="875" priority="873">
      <formula>IF(IFERROR(VLOOKUP(F$64,INDIRECT($AH$3 &amp; "!$106:$114"),4,FALSE), "") = 3, 1)</formula>
    </cfRule>
    <cfRule type="expression" dxfId="874" priority="874">
      <formula>IF(IFERROR(VLOOKUP(F$64,INDIRECT($AH$3 &amp; "!$106:$114"),4,FALSE), "") = 2, 1)</formula>
    </cfRule>
    <cfRule type="expression" dxfId="873" priority="875">
      <formula>IF(IFERROR(VLOOKUP(F$64,INDIRECT($AH$3 &amp; "!$106:$114"),4,FALSE), "") = 1, 1)</formula>
    </cfRule>
  </conditionalFormatting>
  <conditionalFormatting sqref="F47">
    <cfRule type="expression" dxfId="872" priority="868">
      <formula>IF(IFERROR(VLOOKUP(F$64,INDIRECT($AH$3 &amp; "!$106:$114"),4,FALSE), "") = 4, 1)</formula>
    </cfRule>
    <cfRule type="expression" dxfId="871" priority="869">
      <formula>IF(IFERROR(VLOOKUP(F$64,INDIRECT($AH$3 &amp; "!$106:$114"),4,FALSE), "") = 3, 1)</formula>
    </cfRule>
    <cfRule type="expression" dxfId="870" priority="870">
      <formula>IF(IFERROR(VLOOKUP(F$64,INDIRECT($AH$3 &amp; "!$106:$114"),4,FALSE), "") = 2, 1)</formula>
    </cfRule>
    <cfRule type="expression" dxfId="869" priority="871">
      <formula>IF(IFERROR(VLOOKUP(F$64,INDIRECT($AH$3 &amp; "!$106:$114"),4,FALSE), "") = 1, 1)</formula>
    </cfRule>
  </conditionalFormatting>
  <conditionalFormatting sqref="F47">
    <cfRule type="expression" dxfId="868" priority="864">
      <formula>IF(IFERROR(VLOOKUP(F$64,INDIRECT($AH$3 &amp; "!$106:$114"),4,FALSE), "") = 4, 1)</formula>
    </cfRule>
    <cfRule type="expression" dxfId="867" priority="865">
      <formula>IF(IFERROR(VLOOKUP(F$64,INDIRECT($AH$3 &amp; "!$106:$114"),4,FALSE), "") = 3, 1)</formula>
    </cfRule>
    <cfRule type="expression" dxfId="866" priority="866">
      <formula>IF(IFERROR(VLOOKUP(F$64,INDIRECT($AH$3 &amp; "!$106:$114"),4,FALSE), "") = 2, 1)</formula>
    </cfRule>
    <cfRule type="expression" dxfId="865" priority="867">
      <formula>IF(IFERROR(VLOOKUP(F$64,INDIRECT($AH$3 &amp; "!$106:$114"),4,FALSE), "") = 1, 1)</formula>
    </cfRule>
  </conditionalFormatting>
  <conditionalFormatting sqref="F47">
    <cfRule type="expression" dxfId="864" priority="860">
      <formula>IF(IFERROR(VLOOKUP(F$64,INDIRECT($AH$3 &amp; "!$106:$114"),4,FALSE), "") = 4, 1)</formula>
    </cfRule>
    <cfRule type="expression" dxfId="863" priority="861">
      <formula>IF(IFERROR(VLOOKUP(F$64,INDIRECT($AH$3 &amp; "!$106:$114"),4,FALSE), "") = 3, 1)</formula>
    </cfRule>
    <cfRule type="expression" dxfId="862" priority="862">
      <formula>IF(IFERROR(VLOOKUP(F$64,INDIRECT($AH$3 &amp; "!$106:$114"),4,FALSE), "") = 2, 1)</formula>
    </cfRule>
    <cfRule type="expression" dxfId="861" priority="863">
      <formula>IF(IFERROR(VLOOKUP(F$64,INDIRECT($AH$3 &amp; "!$106:$114"),4,FALSE), "") = 1, 1)</formula>
    </cfRule>
  </conditionalFormatting>
  <conditionalFormatting sqref="F47">
    <cfRule type="expression" dxfId="860" priority="856">
      <formula>IF(IFERROR(VLOOKUP(F$64,INDIRECT($AH$3 &amp; "!$106:$114"),4,FALSE), "") = 4, 1)</formula>
    </cfRule>
    <cfRule type="expression" dxfId="859" priority="857">
      <formula>IF(IFERROR(VLOOKUP(F$64,INDIRECT($AH$3 &amp; "!$106:$114"),4,FALSE), "") = 3, 1)</formula>
    </cfRule>
    <cfRule type="expression" dxfId="858" priority="858">
      <formula>IF(IFERROR(VLOOKUP(F$64,INDIRECT($AH$3 &amp; "!$106:$114"),4,FALSE), "") = 2, 1)</formula>
    </cfRule>
    <cfRule type="expression" dxfId="857" priority="859">
      <formula>IF(IFERROR(VLOOKUP(F$64,INDIRECT($AH$3 &amp; "!$106:$114"),4,FALSE), "") = 1, 1)</formula>
    </cfRule>
  </conditionalFormatting>
  <conditionalFormatting sqref="H47">
    <cfRule type="expression" dxfId="856" priority="852">
      <formula>IF(IFERROR(VLOOKUP(H$64,INDIRECT($AH$3 &amp; "!$106:$114"),4,FALSE), "") = 4, 1)</formula>
    </cfRule>
    <cfRule type="expression" dxfId="855" priority="853">
      <formula>IF(IFERROR(VLOOKUP(H$64,INDIRECT($AH$3 &amp; "!$106:$114"),4,FALSE), "") = 3, 1)</formula>
    </cfRule>
    <cfRule type="expression" dxfId="854" priority="854">
      <formula>IF(IFERROR(VLOOKUP(H$64,INDIRECT($AH$3 &amp; "!$106:$114"),4,FALSE), "") = 2, 1)</formula>
    </cfRule>
    <cfRule type="expression" dxfId="853" priority="855">
      <formula>IF(IFERROR(VLOOKUP(H$64,INDIRECT($AH$3 &amp; "!$106:$114"),4,FALSE), "") = 1, 1)</formula>
    </cfRule>
  </conditionalFormatting>
  <conditionalFormatting sqref="H47">
    <cfRule type="expression" dxfId="852" priority="848">
      <formula>IF(IFERROR(VLOOKUP(H$64,INDIRECT($AH$3 &amp; "!$106:$114"),4,FALSE), "") = 4, 1)</formula>
    </cfRule>
    <cfRule type="expression" dxfId="851" priority="849">
      <formula>IF(IFERROR(VLOOKUP(H$64,INDIRECT($AH$3 &amp; "!$106:$114"),4,FALSE), "") = 3, 1)</formula>
    </cfRule>
    <cfRule type="expression" dxfId="850" priority="850">
      <formula>IF(IFERROR(VLOOKUP(H$64,INDIRECT($AH$3 &amp; "!$106:$114"),4,FALSE), "") = 2, 1)</formula>
    </cfRule>
    <cfRule type="expression" dxfId="849" priority="851">
      <formula>IF(IFERROR(VLOOKUP(H$64,INDIRECT($AH$3 &amp; "!$106:$114"),4,FALSE), "") = 1, 1)</formula>
    </cfRule>
  </conditionalFormatting>
  <conditionalFormatting sqref="H47">
    <cfRule type="expression" dxfId="848" priority="844">
      <formula>IF(IFERROR(VLOOKUP(H$64,INDIRECT($AH$3 &amp; "!$106:$114"),4,FALSE), "") = 4, 1)</formula>
    </cfRule>
    <cfRule type="expression" dxfId="847" priority="845">
      <formula>IF(IFERROR(VLOOKUP(H$64,INDIRECT($AH$3 &amp; "!$106:$114"),4,FALSE), "") = 3, 1)</formula>
    </cfRule>
    <cfRule type="expression" dxfId="846" priority="846">
      <formula>IF(IFERROR(VLOOKUP(H$64,INDIRECT($AH$3 &amp; "!$106:$114"),4,FALSE), "") = 2, 1)</formula>
    </cfRule>
    <cfRule type="expression" dxfId="845" priority="847">
      <formula>IF(IFERROR(VLOOKUP(H$64,INDIRECT($AH$3 &amp; "!$106:$114"),4,FALSE), "") = 1, 1)</formula>
    </cfRule>
  </conditionalFormatting>
  <conditionalFormatting sqref="H47">
    <cfRule type="expression" dxfId="844" priority="840">
      <formula>IF(IFERROR(VLOOKUP(H$64,INDIRECT($AH$3 &amp; "!$106:$114"),4,FALSE), "") = 4, 1)</formula>
    </cfRule>
    <cfRule type="expression" dxfId="843" priority="841">
      <formula>IF(IFERROR(VLOOKUP(H$64,INDIRECT($AH$3 &amp; "!$106:$114"),4,FALSE), "") = 3, 1)</formula>
    </cfRule>
    <cfRule type="expression" dxfId="842" priority="842">
      <formula>IF(IFERROR(VLOOKUP(H$64,INDIRECT($AH$3 &amp; "!$106:$114"),4,FALSE), "") = 2, 1)</formula>
    </cfRule>
    <cfRule type="expression" dxfId="841" priority="843">
      <formula>IF(IFERROR(VLOOKUP(H$64,INDIRECT($AH$3 &amp; "!$106:$114"),4,FALSE), "") = 1, 1)</formula>
    </cfRule>
  </conditionalFormatting>
  <conditionalFormatting sqref="H47">
    <cfRule type="expression" dxfId="840" priority="836">
      <formula>IF(IFERROR(VLOOKUP(H$64,INDIRECT($AH$3 &amp; "!$106:$114"),4,FALSE), "") = 4, 1)</formula>
    </cfRule>
    <cfRule type="expression" dxfId="839" priority="837">
      <formula>IF(IFERROR(VLOOKUP(H$64,INDIRECT($AH$3 &amp; "!$106:$114"),4,FALSE), "") = 3, 1)</formula>
    </cfRule>
    <cfRule type="expression" dxfId="838" priority="838">
      <formula>IF(IFERROR(VLOOKUP(H$64,INDIRECT($AH$3 &amp; "!$106:$114"),4,FALSE), "") = 2, 1)</formula>
    </cfRule>
    <cfRule type="expression" dxfId="837" priority="839">
      <formula>IF(IFERROR(VLOOKUP(H$64,INDIRECT($AH$3 &amp; "!$106:$114"),4,FALSE), "") = 1, 1)</formula>
    </cfRule>
  </conditionalFormatting>
  <conditionalFormatting sqref="J47">
    <cfRule type="expression" dxfId="836" priority="832">
      <formula>IF(IFERROR(VLOOKUP(J$64,INDIRECT($AH$3 &amp; "!$106:$114"),4,FALSE), "") = 4, 1)</formula>
    </cfRule>
    <cfRule type="expression" dxfId="835" priority="833">
      <formula>IF(IFERROR(VLOOKUP(J$64,INDIRECT($AH$3 &amp; "!$106:$114"),4,FALSE), "") = 3, 1)</formula>
    </cfRule>
    <cfRule type="expression" dxfId="834" priority="834">
      <formula>IF(IFERROR(VLOOKUP(J$64,INDIRECT($AH$3 &amp; "!$106:$114"),4,FALSE), "") = 2, 1)</formula>
    </cfRule>
    <cfRule type="expression" dxfId="833" priority="835">
      <formula>IF(IFERROR(VLOOKUP(J$64,INDIRECT($AH$3 &amp; "!$106:$114"),4,FALSE), "") = 1, 1)</formula>
    </cfRule>
  </conditionalFormatting>
  <conditionalFormatting sqref="J47">
    <cfRule type="expression" dxfId="832" priority="828">
      <formula>IF(IFERROR(VLOOKUP(J$64,INDIRECT($AH$3 &amp; "!$106:$114"),4,FALSE), "") = 4, 1)</formula>
    </cfRule>
    <cfRule type="expression" dxfId="831" priority="829">
      <formula>IF(IFERROR(VLOOKUP(J$64,INDIRECT($AH$3 &amp; "!$106:$114"),4,FALSE), "") = 3, 1)</formula>
    </cfRule>
    <cfRule type="expression" dxfId="830" priority="830">
      <formula>IF(IFERROR(VLOOKUP(J$64,INDIRECT($AH$3 &amp; "!$106:$114"),4,FALSE), "") = 2, 1)</formula>
    </cfRule>
    <cfRule type="expression" dxfId="829" priority="831">
      <formula>IF(IFERROR(VLOOKUP(J$64,INDIRECT($AH$3 &amp; "!$106:$114"),4,FALSE), "") = 1, 1)</formula>
    </cfRule>
  </conditionalFormatting>
  <conditionalFormatting sqref="J47">
    <cfRule type="expression" dxfId="828" priority="824">
      <formula>IF(IFERROR(VLOOKUP(J$64,INDIRECT($AH$3 &amp; "!$106:$114"),4,FALSE), "") = 4, 1)</formula>
    </cfRule>
    <cfRule type="expression" dxfId="827" priority="825">
      <formula>IF(IFERROR(VLOOKUP(J$64,INDIRECT($AH$3 &amp; "!$106:$114"),4,FALSE), "") = 3, 1)</formula>
    </cfRule>
    <cfRule type="expression" dxfId="826" priority="826">
      <formula>IF(IFERROR(VLOOKUP(J$64,INDIRECT($AH$3 &amp; "!$106:$114"),4,FALSE), "") = 2, 1)</formula>
    </cfRule>
    <cfRule type="expression" dxfId="825" priority="827">
      <formula>IF(IFERROR(VLOOKUP(J$64,INDIRECT($AH$3 &amp; "!$106:$114"),4,FALSE), "") = 1, 1)</formula>
    </cfRule>
  </conditionalFormatting>
  <conditionalFormatting sqref="J47">
    <cfRule type="expression" dxfId="824" priority="820">
      <formula>IF(IFERROR(VLOOKUP(J$64,INDIRECT($AH$3 &amp; "!$106:$114"),4,FALSE), "") = 4, 1)</formula>
    </cfRule>
    <cfRule type="expression" dxfId="823" priority="821">
      <formula>IF(IFERROR(VLOOKUP(J$64,INDIRECT($AH$3 &amp; "!$106:$114"),4,FALSE), "") = 3, 1)</formula>
    </cfRule>
    <cfRule type="expression" dxfId="822" priority="822">
      <formula>IF(IFERROR(VLOOKUP(J$64,INDIRECT($AH$3 &amp; "!$106:$114"),4,FALSE), "") = 2, 1)</formula>
    </cfRule>
    <cfRule type="expression" dxfId="821" priority="823">
      <formula>IF(IFERROR(VLOOKUP(J$64,INDIRECT($AH$3 &amp; "!$106:$114"),4,FALSE), "") = 1, 1)</formula>
    </cfRule>
  </conditionalFormatting>
  <conditionalFormatting sqref="J47">
    <cfRule type="expression" dxfId="820" priority="816">
      <formula>IF(IFERROR(VLOOKUP(J$64,INDIRECT($AH$3 &amp; "!$106:$114"),4,FALSE), "") = 4, 1)</formula>
    </cfRule>
    <cfRule type="expression" dxfId="819" priority="817">
      <formula>IF(IFERROR(VLOOKUP(J$64,INDIRECT($AH$3 &amp; "!$106:$114"),4,FALSE), "") = 3, 1)</formula>
    </cfRule>
    <cfRule type="expression" dxfId="818" priority="818">
      <formula>IF(IFERROR(VLOOKUP(J$64,INDIRECT($AH$3 &amp; "!$106:$114"),4,FALSE), "") = 2, 1)</formula>
    </cfRule>
    <cfRule type="expression" dxfId="817" priority="819">
      <formula>IF(IFERROR(VLOOKUP(J$64,INDIRECT($AH$3 &amp; "!$106:$114"),4,FALSE), "") = 1, 1)</formula>
    </cfRule>
  </conditionalFormatting>
  <conditionalFormatting sqref="L47">
    <cfRule type="expression" dxfId="816" priority="812">
      <formula>IF(IFERROR(VLOOKUP(L$64,INDIRECT($AH$3 &amp; "!$106:$114"),4,FALSE), "") = 4, 1)</formula>
    </cfRule>
    <cfRule type="expression" dxfId="815" priority="813">
      <formula>IF(IFERROR(VLOOKUP(L$64,INDIRECT($AH$3 &amp; "!$106:$114"),4,FALSE), "") = 3, 1)</formula>
    </cfRule>
    <cfRule type="expression" dxfId="814" priority="814">
      <formula>IF(IFERROR(VLOOKUP(L$64,INDIRECT($AH$3 &amp; "!$106:$114"),4,FALSE), "") = 2, 1)</formula>
    </cfRule>
    <cfRule type="expression" dxfId="813" priority="815">
      <formula>IF(IFERROR(VLOOKUP(L$64,INDIRECT($AH$3 &amp; "!$106:$114"),4,FALSE), "") = 1, 1)</formula>
    </cfRule>
  </conditionalFormatting>
  <conditionalFormatting sqref="L47">
    <cfRule type="expression" dxfId="812" priority="808">
      <formula>IF(IFERROR(VLOOKUP(L$64,INDIRECT($AH$3 &amp; "!$106:$114"),4,FALSE), "") = 4, 1)</formula>
    </cfRule>
    <cfRule type="expression" dxfId="811" priority="809">
      <formula>IF(IFERROR(VLOOKUP(L$64,INDIRECT($AH$3 &amp; "!$106:$114"),4,FALSE), "") = 3, 1)</formula>
    </cfRule>
    <cfRule type="expression" dxfId="810" priority="810">
      <formula>IF(IFERROR(VLOOKUP(L$64,INDIRECT($AH$3 &amp; "!$106:$114"),4,FALSE), "") = 2, 1)</formula>
    </cfRule>
    <cfRule type="expression" dxfId="809" priority="811">
      <formula>IF(IFERROR(VLOOKUP(L$64,INDIRECT($AH$3 &amp; "!$106:$114"),4,FALSE), "") = 1, 1)</formula>
    </cfRule>
  </conditionalFormatting>
  <conditionalFormatting sqref="L47">
    <cfRule type="expression" dxfId="808" priority="804">
      <formula>IF(IFERROR(VLOOKUP(L$64,INDIRECT($AH$3 &amp; "!$106:$114"),4,FALSE), "") = 4, 1)</formula>
    </cfRule>
    <cfRule type="expression" dxfId="807" priority="805">
      <formula>IF(IFERROR(VLOOKUP(L$64,INDIRECT($AH$3 &amp; "!$106:$114"),4,FALSE), "") = 3, 1)</formula>
    </cfRule>
    <cfRule type="expression" dxfId="806" priority="806">
      <formula>IF(IFERROR(VLOOKUP(L$64,INDIRECT($AH$3 &amp; "!$106:$114"),4,FALSE), "") = 2, 1)</formula>
    </cfRule>
    <cfRule type="expression" dxfId="805" priority="807">
      <formula>IF(IFERROR(VLOOKUP(L$64,INDIRECT($AH$3 &amp; "!$106:$114"),4,FALSE), "") = 1, 1)</formula>
    </cfRule>
  </conditionalFormatting>
  <conditionalFormatting sqref="L47">
    <cfRule type="expression" dxfId="804" priority="800">
      <formula>IF(IFERROR(VLOOKUP(L$64,INDIRECT($AH$3 &amp; "!$106:$114"),4,FALSE), "") = 4, 1)</formula>
    </cfRule>
    <cfRule type="expression" dxfId="803" priority="801">
      <formula>IF(IFERROR(VLOOKUP(L$64,INDIRECT($AH$3 &amp; "!$106:$114"),4,FALSE), "") = 3, 1)</formula>
    </cfRule>
    <cfRule type="expression" dxfId="802" priority="802">
      <formula>IF(IFERROR(VLOOKUP(L$64,INDIRECT($AH$3 &amp; "!$106:$114"),4,FALSE), "") = 2, 1)</formula>
    </cfRule>
    <cfRule type="expression" dxfId="801" priority="803">
      <formula>IF(IFERROR(VLOOKUP(L$64,INDIRECT($AH$3 &amp; "!$106:$114"),4,FALSE), "") = 1, 1)</formula>
    </cfRule>
  </conditionalFormatting>
  <conditionalFormatting sqref="L47">
    <cfRule type="expression" dxfId="800" priority="796">
      <formula>IF(IFERROR(VLOOKUP(L$64,INDIRECT($AH$3 &amp; "!$106:$114"),4,FALSE), "") = 4, 1)</formula>
    </cfRule>
    <cfRule type="expression" dxfId="799" priority="797">
      <formula>IF(IFERROR(VLOOKUP(L$64,INDIRECT($AH$3 &amp; "!$106:$114"),4,FALSE), "") = 3, 1)</formula>
    </cfRule>
    <cfRule type="expression" dxfId="798" priority="798">
      <formula>IF(IFERROR(VLOOKUP(L$64,INDIRECT($AH$3 &amp; "!$106:$114"),4,FALSE), "") = 2, 1)</formula>
    </cfRule>
    <cfRule type="expression" dxfId="797" priority="799">
      <formula>IF(IFERROR(VLOOKUP(L$64,INDIRECT($AH$3 &amp; "!$106:$114"),4,FALSE), "") = 1, 1)</formula>
    </cfRule>
  </conditionalFormatting>
  <conditionalFormatting sqref="N47">
    <cfRule type="expression" dxfId="796" priority="792">
      <formula>IF(IFERROR(VLOOKUP(N$64,INDIRECT($AH$3 &amp; "!$106:$114"),4,FALSE), "") = 4, 1)</formula>
    </cfRule>
    <cfRule type="expression" dxfId="795" priority="793">
      <formula>IF(IFERROR(VLOOKUP(N$64,INDIRECT($AH$3 &amp; "!$106:$114"),4,FALSE), "") = 3, 1)</formula>
    </cfRule>
    <cfRule type="expression" dxfId="794" priority="794">
      <formula>IF(IFERROR(VLOOKUP(N$64,INDIRECT($AH$3 &amp; "!$106:$114"),4,FALSE), "") = 2, 1)</formula>
    </cfRule>
    <cfRule type="expression" dxfId="793" priority="795">
      <formula>IF(IFERROR(VLOOKUP(N$64,INDIRECT($AH$3 &amp; "!$106:$114"),4,FALSE), "") = 1, 1)</formula>
    </cfRule>
  </conditionalFormatting>
  <conditionalFormatting sqref="N47">
    <cfRule type="expression" dxfId="792" priority="788">
      <formula>IF(IFERROR(VLOOKUP(N$64,INDIRECT($AH$3 &amp; "!$106:$114"),4,FALSE), "") = 4, 1)</formula>
    </cfRule>
    <cfRule type="expression" dxfId="791" priority="789">
      <formula>IF(IFERROR(VLOOKUP(N$64,INDIRECT($AH$3 &amp; "!$106:$114"),4,FALSE), "") = 3, 1)</formula>
    </cfRule>
    <cfRule type="expression" dxfId="790" priority="790">
      <formula>IF(IFERROR(VLOOKUP(N$64,INDIRECT($AH$3 &amp; "!$106:$114"),4,FALSE), "") = 2, 1)</formula>
    </cfRule>
    <cfRule type="expression" dxfId="789" priority="791">
      <formula>IF(IFERROR(VLOOKUP(N$64,INDIRECT($AH$3 &amp; "!$106:$114"),4,FALSE), "") = 1, 1)</formula>
    </cfRule>
  </conditionalFormatting>
  <conditionalFormatting sqref="N47">
    <cfRule type="expression" dxfId="788" priority="784">
      <formula>IF(IFERROR(VLOOKUP(N$64,INDIRECT($AH$3 &amp; "!$106:$114"),4,FALSE), "") = 4, 1)</formula>
    </cfRule>
    <cfRule type="expression" dxfId="787" priority="785">
      <formula>IF(IFERROR(VLOOKUP(N$64,INDIRECT($AH$3 &amp; "!$106:$114"),4,FALSE), "") = 3, 1)</formula>
    </cfRule>
    <cfRule type="expression" dxfId="786" priority="786">
      <formula>IF(IFERROR(VLOOKUP(N$64,INDIRECT($AH$3 &amp; "!$106:$114"),4,FALSE), "") = 2, 1)</formula>
    </cfRule>
    <cfRule type="expression" dxfId="785" priority="787">
      <formula>IF(IFERROR(VLOOKUP(N$64,INDIRECT($AH$3 &amp; "!$106:$114"),4,FALSE), "") = 1, 1)</formula>
    </cfRule>
  </conditionalFormatting>
  <conditionalFormatting sqref="N47">
    <cfRule type="expression" dxfId="784" priority="780">
      <formula>IF(IFERROR(VLOOKUP(N$64,INDIRECT($AH$3 &amp; "!$106:$114"),4,FALSE), "") = 4, 1)</formula>
    </cfRule>
    <cfRule type="expression" dxfId="783" priority="781">
      <formula>IF(IFERROR(VLOOKUP(N$64,INDIRECT($AH$3 &amp; "!$106:$114"),4,FALSE), "") = 3, 1)</formula>
    </cfRule>
    <cfRule type="expression" dxfId="782" priority="782">
      <formula>IF(IFERROR(VLOOKUP(N$64,INDIRECT($AH$3 &amp; "!$106:$114"),4,FALSE), "") = 2, 1)</formula>
    </cfRule>
    <cfRule type="expression" dxfId="781" priority="783">
      <formula>IF(IFERROR(VLOOKUP(N$64,INDIRECT($AH$3 &amp; "!$106:$114"),4,FALSE), "") = 1, 1)</formula>
    </cfRule>
  </conditionalFormatting>
  <conditionalFormatting sqref="N47">
    <cfRule type="expression" dxfId="780" priority="776">
      <formula>IF(IFERROR(VLOOKUP(N$64,INDIRECT($AH$3 &amp; "!$106:$114"),4,FALSE), "") = 4, 1)</formula>
    </cfRule>
    <cfRule type="expression" dxfId="779" priority="777">
      <formula>IF(IFERROR(VLOOKUP(N$64,INDIRECT($AH$3 &amp; "!$106:$114"),4,FALSE), "") = 3, 1)</formula>
    </cfRule>
    <cfRule type="expression" dxfId="778" priority="778">
      <formula>IF(IFERROR(VLOOKUP(N$64,INDIRECT($AH$3 &amp; "!$106:$114"),4,FALSE), "") = 2, 1)</formula>
    </cfRule>
    <cfRule type="expression" dxfId="777" priority="779">
      <formula>IF(IFERROR(VLOOKUP(N$64,INDIRECT($AH$3 &amp; "!$106:$114"),4,FALSE), "") = 1, 1)</formula>
    </cfRule>
  </conditionalFormatting>
  <conditionalFormatting sqref="P47">
    <cfRule type="expression" dxfId="776" priority="772">
      <formula>IF(IFERROR(VLOOKUP(P$64,INDIRECT($AH$3 &amp; "!$106:$114"),4,FALSE), "") = 4, 1)</formula>
    </cfRule>
    <cfRule type="expression" dxfId="775" priority="773">
      <formula>IF(IFERROR(VLOOKUP(P$64,INDIRECT($AH$3 &amp; "!$106:$114"),4,FALSE), "") = 3, 1)</formula>
    </cfRule>
    <cfRule type="expression" dxfId="774" priority="774">
      <formula>IF(IFERROR(VLOOKUP(P$64,INDIRECT($AH$3 &amp; "!$106:$114"),4,FALSE), "") = 2, 1)</formula>
    </cfRule>
    <cfRule type="expression" dxfId="773" priority="775">
      <formula>IF(IFERROR(VLOOKUP(P$64,INDIRECT($AH$3 &amp; "!$106:$114"),4,FALSE), "") = 1, 1)</formula>
    </cfRule>
  </conditionalFormatting>
  <conditionalFormatting sqref="P47">
    <cfRule type="expression" dxfId="772" priority="768">
      <formula>IF(IFERROR(VLOOKUP(P$64,INDIRECT($AH$3 &amp; "!$106:$114"),4,FALSE), "") = 4, 1)</formula>
    </cfRule>
    <cfRule type="expression" dxfId="771" priority="769">
      <formula>IF(IFERROR(VLOOKUP(P$64,INDIRECT($AH$3 &amp; "!$106:$114"),4,FALSE), "") = 3, 1)</formula>
    </cfRule>
    <cfRule type="expression" dxfId="770" priority="770">
      <formula>IF(IFERROR(VLOOKUP(P$64,INDIRECT($AH$3 &amp; "!$106:$114"),4,FALSE), "") = 2, 1)</formula>
    </cfRule>
    <cfRule type="expression" dxfId="769" priority="771">
      <formula>IF(IFERROR(VLOOKUP(P$64,INDIRECT($AH$3 &amp; "!$106:$114"),4,FALSE), "") = 1, 1)</formula>
    </cfRule>
  </conditionalFormatting>
  <conditionalFormatting sqref="P47">
    <cfRule type="expression" dxfId="768" priority="764">
      <formula>IF(IFERROR(VLOOKUP(P$64,INDIRECT($AH$3 &amp; "!$106:$114"),4,FALSE), "") = 4, 1)</formula>
    </cfRule>
    <cfRule type="expression" dxfId="767" priority="765">
      <formula>IF(IFERROR(VLOOKUP(P$64,INDIRECT($AH$3 &amp; "!$106:$114"),4,FALSE), "") = 3, 1)</formula>
    </cfRule>
    <cfRule type="expression" dxfId="766" priority="766">
      <formula>IF(IFERROR(VLOOKUP(P$64,INDIRECT($AH$3 &amp; "!$106:$114"),4,FALSE), "") = 2, 1)</formula>
    </cfRule>
    <cfRule type="expression" dxfId="765" priority="767">
      <formula>IF(IFERROR(VLOOKUP(P$64,INDIRECT($AH$3 &amp; "!$106:$114"),4,FALSE), "") = 1, 1)</formula>
    </cfRule>
  </conditionalFormatting>
  <conditionalFormatting sqref="P47">
    <cfRule type="expression" dxfId="764" priority="760">
      <formula>IF(IFERROR(VLOOKUP(P$64,INDIRECT($AH$3 &amp; "!$106:$114"),4,FALSE), "") = 4, 1)</formula>
    </cfRule>
    <cfRule type="expression" dxfId="763" priority="761">
      <formula>IF(IFERROR(VLOOKUP(P$64,INDIRECT($AH$3 &amp; "!$106:$114"),4,FALSE), "") = 3, 1)</formula>
    </cfRule>
    <cfRule type="expression" dxfId="762" priority="762">
      <formula>IF(IFERROR(VLOOKUP(P$64,INDIRECT($AH$3 &amp; "!$106:$114"),4,FALSE), "") = 2, 1)</formula>
    </cfRule>
    <cfRule type="expression" dxfId="761" priority="763">
      <formula>IF(IFERROR(VLOOKUP(P$64,INDIRECT($AH$3 &amp; "!$106:$114"),4,FALSE), "") = 1, 1)</formula>
    </cfRule>
  </conditionalFormatting>
  <conditionalFormatting sqref="P47">
    <cfRule type="expression" dxfId="760" priority="756">
      <formula>IF(IFERROR(VLOOKUP(P$64,INDIRECT($AH$3 &amp; "!$106:$114"),4,FALSE), "") = 4, 1)</formula>
    </cfRule>
    <cfRule type="expression" dxfId="759" priority="757">
      <formula>IF(IFERROR(VLOOKUP(P$64,INDIRECT($AH$3 &amp; "!$106:$114"),4,FALSE), "") = 3, 1)</formula>
    </cfRule>
    <cfRule type="expression" dxfId="758" priority="758">
      <formula>IF(IFERROR(VLOOKUP(P$64,INDIRECT($AH$3 &amp; "!$106:$114"),4,FALSE), "") = 2, 1)</formula>
    </cfRule>
    <cfRule type="expression" dxfId="757" priority="759">
      <formula>IF(IFERROR(VLOOKUP(P$64,INDIRECT($AH$3 &amp; "!$106:$114"),4,FALSE), "") = 1, 1)</formula>
    </cfRule>
  </conditionalFormatting>
  <conditionalFormatting sqref="R47">
    <cfRule type="expression" dxfId="756" priority="752">
      <formula>IF(IFERROR(VLOOKUP(R$64,INDIRECT($AH$3 &amp; "!$106:$114"),4,FALSE), "") = 4, 1)</formula>
    </cfRule>
    <cfRule type="expression" dxfId="755" priority="753">
      <formula>IF(IFERROR(VLOOKUP(R$64,INDIRECT($AH$3 &amp; "!$106:$114"),4,FALSE), "") = 3, 1)</formula>
    </cfRule>
    <cfRule type="expression" dxfId="754" priority="754">
      <formula>IF(IFERROR(VLOOKUP(R$64,INDIRECT($AH$3 &amp; "!$106:$114"),4,FALSE), "") = 2, 1)</formula>
    </cfRule>
    <cfRule type="expression" dxfId="753" priority="755">
      <formula>IF(IFERROR(VLOOKUP(R$64,INDIRECT($AH$3 &amp; "!$106:$114"),4,FALSE), "") = 1, 1)</formula>
    </cfRule>
  </conditionalFormatting>
  <conditionalFormatting sqref="R47">
    <cfRule type="expression" dxfId="752" priority="748">
      <formula>IF(IFERROR(VLOOKUP(R$64,INDIRECT($AH$3 &amp; "!$106:$114"),4,FALSE), "") = 4, 1)</formula>
    </cfRule>
    <cfRule type="expression" dxfId="751" priority="749">
      <formula>IF(IFERROR(VLOOKUP(R$64,INDIRECT($AH$3 &amp; "!$106:$114"),4,FALSE), "") = 3, 1)</formula>
    </cfRule>
    <cfRule type="expression" dxfId="750" priority="750">
      <formula>IF(IFERROR(VLOOKUP(R$64,INDIRECT($AH$3 &amp; "!$106:$114"),4,FALSE), "") = 2, 1)</formula>
    </cfRule>
    <cfRule type="expression" dxfId="749" priority="751">
      <formula>IF(IFERROR(VLOOKUP(R$64,INDIRECT($AH$3 &amp; "!$106:$114"),4,FALSE), "") = 1, 1)</formula>
    </cfRule>
  </conditionalFormatting>
  <conditionalFormatting sqref="R47">
    <cfRule type="expression" dxfId="748" priority="744">
      <formula>IF(IFERROR(VLOOKUP(R$64,INDIRECT($AH$3 &amp; "!$106:$114"),4,FALSE), "") = 4, 1)</formula>
    </cfRule>
    <cfRule type="expression" dxfId="747" priority="745">
      <formula>IF(IFERROR(VLOOKUP(R$64,INDIRECT($AH$3 &amp; "!$106:$114"),4,FALSE), "") = 3, 1)</formula>
    </cfRule>
    <cfRule type="expression" dxfId="746" priority="746">
      <formula>IF(IFERROR(VLOOKUP(R$64,INDIRECT($AH$3 &amp; "!$106:$114"),4,FALSE), "") = 2, 1)</formula>
    </cfRule>
    <cfRule type="expression" dxfId="745" priority="747">
      <formula>IF(IFERROR(VLOOKUP(R$64,INDIRECT($AH$3 &amp; "!$106:$114"),4,FALSE), "") = 1, 1)</formula>
    </cfRule>
  </conditionalFormatting>
  <conditionalFormatting sqref="R47">
    <cfRule type="expression" dxfId="744" priority="740">
      <formula>IF(IFERROR(VLOOKUP(R$64,INDIRECT($AH$3 &amp; "!$106:$114"),4,FALSE), "") = 4, 1)</formula>
    </cfRule>
    <cfRule type="expression" dxfId="743" priority="741">
      <formula>IF(IFERROR(VLOOKUP(R$64,INDIRECT($AH$3 &amp; "!$106:$114"),4,FALSE), "") = 3, 1)</formula>
    </cfRule>
    <cfRule type="expression" dxfId="742" priority="742">
      <formula>IF(IFERROR(VLOOKUP(R$64,INDIRECT($AH$3 &amp; "!$106:$114"),4,FALSE), "") = 2, 1)</formula>
    </cfRule>
    <cfRule type="expression" dxfId="741" priority="743">
      <formula>IF(IFERROR(VLOOKUP(R$64,INDIRECT($AH$3 &amp; "!$106:$114"),4,FALSE), "") = 1, 1)</formula>
    </cfRule>
  </conditionalFormatting>
  <conditionalFormatting sqref="R47">
    <cfRule type="expression" dxfId="740" priority="736">
      <formula>IF(IFERROR(VLOOKUP(R$64,INDIRECT($AH$3 &amp; "!$106:$114"),4,FALSE), "") = 4, 1)</formula>
    </cfRule>
    <cfRule type="expression" dxfId="739" priority="737">
      <formula>IF(IFERROR(VLOOKUP(R$64,INDIRECT($AH$3 &amp; "!$106:$114"),4,FALSE), "") = 3, 1)</formula>
    </cfRule>
    <cfRule type="expression" dxfId="738" priority="738">
      <formula>IF(IFERROR(VLOOKUP(R$64,INDIRECT($AH$3 &amp; "!$106:$114"),4,FALSE), "") = 2, 1)</formula>
    </cfRule>
    <cfRule type="expression" dxfId="737" priority="739">
      <formula>IF(IFERROR(VLOOKUP(R$64,INDIRECT($AH$3 &amp; "!$106:$114"),4,FALSE), "") = 1, 1)</formula>
    </cfRule>
  </conditionalFormatting>
  <conditionalFormatting sqref="D30">
    <cfRule type="expression" dxfId="736" priority="732">
      <formula>IF(VLOOKUP(D35,INDIRECT($AH$3 &amp; "!$A$52:$F$74"),7,FALSE) = 4, 1)</formula>
    </cfRule>
    <cfRule type="expression" dxfId="735" priority="733">
      <formula>IF(VLOOKUP(D35,INDIRECT($AH$3 &amp; "!$A$52:$F$74"),7,FALSE) = 3, 1)</formula>
    </cfRule>
    <cfRule type="expression" dxfId="734" priority="734">
      <formula>IF(VLOOKUP(D35,INDIRECT($AH$3 &amp; "!$A$52:$F$74"),7,FALSE) = 2, 1)</formula>
    </cfRule>
    <cfRule type="expression" dxfId="733" priority="735">
      <formula>IF(VLOOKUP(D35,INDIRECT($AH$3 &amp; "!$A$52:$F$74"),7,FALSE) = 1, 1)</formula>
    </cfRule>
  </conditionalFormatting>
  <conditionalFormatting sqref="D30">
    <cfRule type="expression" dxfId="732" priority="728">
      <formula>IF(VLOOKUP(D35,INDIRECT($AH$3 &amp; "!$52:$74"),7,FALSE) = 4, 1)</formula>
    </cfRule>
    <cfRule type="expression" dxfId="731" priority="729">
      <formula>IF(VLOOKUP(D35,INDIRECT($AH$3 &amp; "!$52:$74"),7,FALSE) = 3, 1)</formula>
    </cfRule>
    <cfRule type="expression" dxfId="730" priority="730">
      <formula>IF(VLOOKUP(D35,INDIRECT($AH$3 &amp; "!$52:$74"),7,FALSE) = 2, 1)</formula>
    </cfRule>
    <cfRule type="expression" dxfId="729" priority="731">
      <formula>IF(VLOOKUP(D35,INDIRECT($AH$3 &amp; "!$52:$74"),7,FALSE) = 1, 1)</formula>
    </cfRule>
  </conditionalFormatting>
  <conditionalFormatting sqref="F30">
    <cfRule type="expression" dxfId="728" priority="724">
      <formula>IF(VLOOKUP(F35,INDIRECT($AH$3 &amp; "!$A$52:$F$74"),7,FALSE) = 4, 1)</formula>
    </cfRule>
    <cfRule type="expression" dxfId="727" priority="725">
      <formula>IF(VLOOKUP(F35,INDIRECT($AH$3 &amp; "!$A$52:$F$74"),7,FALSE) = 3, 1)</formula>
    </cfRule>
    <cfRule type="expression" dxfId="726" priority="726">
      <formula>IF(VLOOKUP(F35,INDIRECT($AH$3 &amp; "!$A$52:$F$74"),7,FALSE) = 2, 1)</formula>
    </cfRule>
    <cfRule type="expression" dxfId="725" priority="727">
      <formula>IF(VLOOKUP(F35,INDIRECT($AH$3 &amp; "!$A$52:$F$74"),7,FALSE) = 1, 1)</formula>
    </cfRule>
  </conditionalFormatting>
  <conditionalFormatting sqref="F30">
    <cfRule type="expression" dxfId="724" priority="720">
      <formula>IF(VLOOKUP(F35,INDIRECT($AH$3 &amp; "!$52:$74"),7,FALSE) = 4, 1)</formula>
    </cfRule>
    <cfRule type="expression" dxfId="723" priority="721">
      <formula>IF(VLOOKUP(F35,INDIRECT($AH$3 &amp; "!$52:$74"),7,FALSE) = 3, 1)</formula>
    </cfRule>
    <cfRule type="expression" dxfId="722" priority="722">
      <formula>IF(VLOOKUP(F35,INDIRECT($AH$3 &amp; "!$52:$74"),7,FALSE) = 2, 1)</formula>
    </cfRule>
    <cfRule type="expression" dxfId="721" priority="723">
      <formula>IF(VLOOKUP(F35,INDIRECT($AH$3 &amp; "!$52:$74"),7,FALSE) = 1, 1)</formula>
    </cfRule>
  </conditionalFormatting>
  <conditionalFormatting sqref="H30">
    <cfRule type="expression" dxfId="720" priority="716">
      <formula>IF(VLOOKUP(H35,INDIRECT($AH$3 &amp; "!$A$52:$F$74"),7,FALSE) = 4, 1)</formula>
    </cfRule>
    <cfRule type="expression" dxfId="719" priority="717">
      <formula>IF(VLOOKUP(H35,INDIRECT($AH$3 &amp; "!$A$52:$F$74"),7,FALSE) = 3, 1)</formula>
    </cfRule>
    <cfRule type="expression" dxfId="718" priority="718">
      <formula>IF(VLOOKUP(H35,INDIRECT($AH$3 &amp; "!$A$52:$F$74"),7,FALSE) = 2, 1)</formula>
    </cfRule>
    <cfRule type="expression" dxfId="717" priority="719">
      <formula>IF(VLOOKUP(H35,INDIRECT($AH$3 &amp; "!$A$52:$F$74"),7,FALSE) = 1, 1)</formula>
    </cfRule>
  </conditionalFormatting>
  <conditionalFormatting sqref="H30">
    <cfRule type="expression" dxfId="716" priority="712">
      <formula>IF(VLOOKUP(H35,INDIRECT($AH$3 &amp; "!$52:$74"),7,FALSE) = 4, 1)</formula>
    </cfRule>
    <cfRule type="expression" dxfId="715" priority="713">
      <formula>IF(VLOOKUP(H35,INDIRECT($AH$3 &amp; "!$52:$74"),7,FALSE) = 3, 1)</formula>
    </cfRule>
    <cfRule type="expression" dxfId="714" priority="714">
      <formula>IF(VLOOKUP(H35,INDIRECT($AH$3 &amp; "!$52:$74"),7,FALSE) = 2, 1)</formula>
    </cfRule>
    <cfRule type="expression" dxfId="713" priority="715">
      <formula>IF(VLOOKUP(H35,INDIRECT($AH$3 &amp; "!$52:$74"),7,FALSE) = 1, 1)</formula>
    </cfRule>
  </conditionalFormatting>
  <conditionalFormatting sqref="J30">
    <cfRule type="expression" dxfId="712" priority="708">
      <formula>IF(VLOOKUP(J35,INDIRECT($AH$3 &amp; "!$A$52:$F$74"),7,FALSE) = 4, 1)</formula>
    </cfRule>
    <cfRule type="expression" dxfId="711" priority="709">
      <formula>IF(VLOOKUP(J35,INDIRECT($AH$3 &amp; "!$A$52:$F$74"),7,FALSE) = 3, 1)</formula>
    </cfRule>
    <cfRule type="expression" dxfId="710" priority="710">
      <formula>IF(VLOOKUP(J35,INDIRECT($AH$3 &amp; "!$A$52:$F$74"),7,FALSE) = 2, 1)</formula>
    </cfRule>
    <cfRule type="expression" dxfId="709" priority="711">
      <formula>IF(VLOOKUP(J35,INDIRECT($AH$3 &amp; "!$A$52:$F$74"),7,FALSE) = 1, 1)</formula>
    </cfRule>
  </conditionalFormatting>
  <conditionalFormatting sqref="J30">
    <cfRule type="expression" dxfId="708" priority="704">
      <formula>IF(VLOOKUP(J35,INDIRECT($AH$3 &amp; "!$52:$74"),7,FALSE) = 4, 1)</formula>
    </cfRule>
    <cfRule type="expression" dxfId="707" priority="705">
      <formula>IF(VLOOKUP(J35,INDIRECT($AH$3 &amp; "!$52:$74"),7,FALSE) = 3, 1)</formula>
    </cfRule>
    <cfRule type="expression" dxfId="706" priority="706">
      <formula>IF(VLOOKUP(J35,INDIRECT($AH$3 &amp; "!$52:$74"),7,FALSE) = 2, 1)</formula>
    </cfRule>
    <cfRule type="expression" dxfId="705" priority="707">
      <formula>IF(VLOOKUP(J35,INDIRECT($AH$3 &amp; "!$52:$74"),7,FALSE) = 1, 1)</formula>
    </cfRule>
  </conditionalFormatting>
  <conditionalFormatting sqref="N30">
    <cfRule type="expression" dxfId="704" priority="700">
      <formula>IF(VLOOKUP(N35,INDIRECT($AH$3 &amp; "!$A$52:$F$74"),7,FALSE) = 4, 1)</formula>
    </cfRule>
    <cfRule type="expression" dxfId="703" priority="701">
      <formula>IF(VLOOKUP(N35,INDIRECT($AH$3 &amp; "!$A$52:$F$74"),7,FALSE) = 3, 1)</formula>
    </cfRule>
    <cfRule type="expression" dxfId="702" priority="702">
      <formula>IF(VLOOKUP(N35,INDIRECT($AH$3 &amp; "!$A$52:$F$74"),7,FALSE) = 2, 1)</formula>
    </cfRule>
    <cfRule type="expression" dxfId="701" priority="703">
      <formula>IF(VLOOKUP(N35,INDIRECT($AH$3 &amp; "!$A$52:$F$74"),7,FALSE) = 1, 1)</formula>
    </cfRule>
  </conditionalFormatting>
  <conditionalFormatting sqref="N30">
    <cfRule type="expression" dxfId="700" priority="696">
      <formula>IF(VLOOKUP(N35,INDIRECT($AH$3 &amp; "!$52:$74"),7,FALSE) = 4, 1)</formula>
    </cfRule>
    <cfRule type="expression" dxfId="699" priority="697">
      <formula>IF(VLOOKUP(N35,INDIRECT($AH$3 &amp; "!$52:$74"),7,FALSE) = 3, 1)</formula>
    </cfRule>
    <cfRule type="expression" dxfId="698" priority="698">
      <formula>IF(VLOOKUP(N35,INDIRECT($AH$3 &amp; "!$52:$74"),7,FALSE) = 2, 1)</formula>
    </cfRule>
    <cfRule type="expression" dxfId="697" priority="699">
      <formula>IF(VLOOKUP(N35,INDIRECT($AH$3 &amp; "!$52:$74"),7,FALSE) = 1, 1)</formula>
    </cfRule>
  </conditionalFormatting>
  <conditionalFormatting sqref="P30">
    <cfRule type="expression" dxfId="696" priority="692">
      <formula>IF(VLOOKUP(P35,INDIRECT($AH$3 &amp; "!$A$52:$F$74"),7,FALSE) = 4, 1)</formula>
    </cfRule>
    <cfRule type="expression" dxfId="695" priority="693">
      <formula>IF(VLOOKUP(P35,INDIRECT($AH$3 &amp; "!$A$52:$F$74"),7,FALSE) = 3, 1)</formula>
    </cfRule>
    <cfRule type="expression" dxfId="694" priority="694">
      <formula>IF(VLOOKUP(P35,INDIRECT($AH$3 &amp; "!$A$52:$F$74"),7,FALSE) = 2, 1)</formula>
    </cfRule>
    <cfRule type="expression" dxfId="693" priority="695">
      <formula>IF(VLOOKUP(P35,INDIRECT($AH$3 &amp; "!$A$52:$F$74"),7,FALSE) = 1, 1)</formula>
    </cfRule>
  </conditionalFormatting>
  <conditionalFormatting sqref="P30">
    <cfRule type="expression" dxfId="692" priority="688">
      <formula>IF(VLOOKUP(P35,INDIRECT($AH$3 &amp; "!$52:$74"),7,FALSE) = 4, 1)</formula>
    </cfRule>
    <cfRule type="expression" dxfId="691" priority="689">
      <formula>IF(VLOOKUP(P35,INDIRECT($AH$3 &amp; "!$52:$74"),7,FALSE) = 3, 1)</formula>
    </cfRule>
    <cfRule type="expression" dxfId="690" priority="690">
      <formula>IF(VLOOKUP(P35,INDIRECT($AH$3 &amp; "!$52:$74"),7,FALSE) = 2, 1)</formula>
    </cfRule>
    <cfRule type="expression" dxfId="689" priority="691">
      <formula>IF(VLOOKUP(P35,INDIRECT($AH$3 &amp; "!$52:$74"),7,FALSE) = 1, 1)</formula>
    </cfRule>
  </conditionalFormatting>
  <conditionalFormatting sqref="R30">
    <cfRule type="expression" dxfId="688" priority="684">
      <formula>IF(VLOOKUP(R35,INDIRECT($AH$3 &amp; "!$A$52:$F$74"),7,FALSE) = 4, 1)</formula>
    </cfRule>
    <cfRule type="expression" dxfId="687" priority="685">
      <formula>IF(VLOOKUP(R35,INDIRECT($AH$3 &amp; "!$A$52:$F$74"),7,FALSE) = 3, 1)</formula>
    </cfRule>
    <cfRule type="expression" dxfId="686" priority="686">
      <formula>IF(VLOOKUP(R35,INDIRECT($AH$3 &amp; "!$A$52:$F$74"),7,FALSE) = 2, 1)</formula>
    </cfRule>
    <cfRule type="expression" dxfId="685" priority="687">
      <formula>IF(VLOOKUP(R35,INDIRECT($AH$3 &amp; "!$A$52:$F$74"),7,FALSE) = 1, 1)</formula>
    </cfRule>
  </conditionalFormatting>
  <conditionalFormatting sqref="R30">
    <cfRule type="expression" dxfId="684" priority="680">
      <formula>IF(VLOOKUP(R35,INDIRECT($AH$3 &amp; "!$52:$74"),7,FALSE) = 4, 1)</formula>
    </cfRule>
    <cfRule type="expression" dxfId="683" priority="681">
      <formula>IF(VLOOKUP(R35,INDIRECT($AH$3 &amp; "!$52:$74"),7,FALSE) = 3, 1)</formula>
    </cfRule>
    <cfRule type="expression" dxfId="682" priority="682">
      <formula>IF(VLOOKUP(R35,INDIRECT($AH$3 &amp; "!$52:$74"),7,FALSE) = 2, 1)</formula>
    </cfRule>
    <cfRule type="expression" dxfId="681" priority="683">
      <formula>IF(VLOOKUP(R35,INDIRECT($AH$3 &amp; "!$52:$74"),7,FALSE) = 1, 1)</formula>
    </cfRule>
  </conditionalFormatting>
  <conditionalFormatting sqref="T30">
    <cfRule type="expression" dxfId="680" priority="676">
      <formula>IF(VLOOKUP(T35,INDIRECT($AH$3 &amp; "!$A$52:$F$74"),7,FALSE) = 4, 1)</formula>
    </cfRule>
    <cfRule type="expression" dxfId="679" priority="677">
      <formula>IF(VLOOKUP(T35,INDIRECT($AH$3 &amp; "!$A$52:$F$74"),7,FALSE) = 3, 1)</formula>
    </cfRule>
    <cfRule type="expression" dxfId="678" priority="678">
      <formula>IF(VLOOKUP(T35,INDIRECT($AH$3 &amp; "!$A$52:$F$74"),7,FALSE) = 2, 1)</formula>
    </cfRule>
    <cfRule type="expression" dxfId="677" priority="679">
      <formula>IF(VLOOKUP(T35,INDIRECT($AH$3 &amp; "!$A$52:$F$74"),7,FALSE) = 1, 1)</formula>
    </cfRule>
  </conditionalFormatting>
  <conditionalFormatting sqref="T30">
    <cfRule type="expression" dxfId="676" priority="672">
      <formula>IF(VLOOKUP(T35,INDIRECT($AH$3 &amp; "!$52:$74"),7,FALSE) = 4, 1)</formula>
    </cfRule>
    <cfRule type="expression" dxfId="675" priority="673">
      <formula>IF(VLOOKUP(T35,INDIRECT($AH$3 &amp; "!$52:$74"),7,FALSE) = 3, 1)</formula>
    </cfRule>
    <cfRule type="expression" dxfId="674" priority="674">
      <formula>IF(VLOOKUP(T35,INDIRECT($AH$3 &amp; "!$52:$74"),7,FALSE) = 2, 1)</formula>
    </cfRule>
    <cfRule type="expression" dxfId="673" priority="675">
      <formula>IF(VLOOKUP(T35,INDIRECT($AH$3 &amp; "!$52:$74"),7,FALSE) = 1, 1)</formula>
    </cfRule>
  </conditionalFormatting>
  <conditionalFormatting sqref="V30">
    <cfRule type="expression" dxfId="672" priority="668">
      <formula>IF(VLOOKUP(V35,INDIRECT($AH$3 &amp; "!$A$52:$F$74"),7,FALSE) = 4, 1)</formula>
    </cfRule>
    <cfRule type="expression" dxfId="671" priority="669">
      <formula>IF(VLOOKUP(V35,INDIRECT($AH$3 &amp; "!$A$52:$F$74"),7,FALSE) = 3, 1)</formula>
    </cfRule>
    <cfRule type="expression" dxfId="670" priority="670">
      <formula>IF(VLOOKUP(V35,INDIRECT($AH$3 &amp; "!$A$52:$F$74"),7,FALSE) = 2, 1)</formula>
    </cfRule>
    <cfRule type="expression" dxfId="669" priority="671">
      <formula>IF(VLOOKUP(V35,INDIRECT($AH$3 &amp; "!$A$52:$F$74"),7,FALSE) = 1, 1)</formula>
    </cfRule>
  </conditionalFormatting>
  <conditionalFormatting sqref="V30">
    <cfRule type="expression" dxfId="668" priority="664">
      <formula>IF(VLOOKUP(V35,INDIRECT($AH$3 &amp; "!$52:$74"),7,FALSE) = 4, 1)</formula>
    </cfRule>
    <cfRule type="expression" dxfId="667" priority="665">
      <formula>IF(VLOOKUP(V35,INDIRECT($AH$3 &amp; "!$52:$74"),7,FALSE) = 3, 1)</formula>
    </cfRule>
    <cfRule type="expression" dxfId="666" priority="666">
      <formula>IF(VLOOKUP(V35,INDIRECT($AH$3 &amp; "!$52:$74"),7,FALSE) = 2, 1)</formula>
    </cfRule>
    <cfRule type="expression" dxfId="665" priority="667">
      <formula>IF(VLOOKUP(V35,INDIRECT($AH$3 &amp; "!$52:$74"),7,FALSE) = 1, 1)</formula>
    </cfRule>
  </conditionalFormatting>
  <conditionalFormatting sqref="B37">
    <cfRule type="expression" dxfId="664" priority="660">
      <formula>IF(VLOOKUP(B42,INDIRECT($AH$3 &amp; "!$A$52:$F$74"),7,FALSE) = 4, 1)</formula>
    </cfRule>
    <cfRule type="expression" dxfId="663" priority="661">
      <formula>IF(VLOOKUP(B42,INDIRECT($AH$3 &amp; "!$A$52:$F$74"),7,FALSE) = 3, 1)</formula>
    </cfRule>
    <cfRule type="expression" dxfId="662" priority="662">
      <formula>IF(VLOOKUP(B42,INDIRECT($AH$3 &amp; "!$A$52:$F$74"),7,FALSE) = 2, 1)</formula>
    </cfRule>
    <cfRule type="expression" dxfId="661" priority="663">
      <formula>IF(VLOOKUP(B42,INDIRECT($AH$3 &amp; "!$A$52:$F$74"),7,FALSE) = 1, 1)</formula>
    </cfRule>
  </conditionalFormatting>
  <conditionalFormatting sqref="B37">
    <cfRule type="expression" dxfId="660" priority="656">
      <formula>IF(VLOOKUP(B42,INDIRECT($AH$3 &amp; "!$52:$74"),7,FALSE) = 4, 1)</formula>
    </cfRule>
    <cfRule type="expression" dxfId="659" priority="657">
      <formula>IF(VLOOKUP(B42,INDIRECT($AH$3 &amp; "!$52:$74"),7,FALSE) = 3, 1)</formula>
    </cfRule>
    <cfRule type="expression" dxfId="658" priority="658">
      <formula>IF(VLOOKUP(B42,INDIRECT($AH$3 &amp; "!$52:$74"),7,FALSE) = 2, 1)</formula>
    </cfRule>
    <cfRule type="expression" dxfId="657" priority="659">
      <formula>IF(VLOOKUP(B42,INDIRECT($AH$3 &amp; "!$52:$74"),7,FALSE) = 1, 1)</formula>
    </cfRule>
  </conditionalFormatting>
  <conditionalFormatting sqref="D37">
    <cfRule type="cellIs" dxfId="656" priority="646" operator="equal">
      <formula>"中３"</formula>
    </cfRule>
    <cfRule type="cellIs" dxfId="655" priority="647" operator="equal">
      <formula>"中２"</formula>
    </cfRule>
    <cfRule type="cellIs" dxfId="654" priority="648" operator="equal">
      <formula>"中１"</formula>
    </cfRule>
    <cfRule type="cellIs" dxfId="653" priority="649" operator="equal">
      <formula>"高３"</formula>
    </cfRule>
    <cfRule type="cellIs" dxfId="652" priority="650" operator="equal">
      <formula>"高２"</formula>
    </cfRule>
    <cfRule type="cellIs" dxfId="651" priority="651" operator="equal">
      <formula>"高１"</formula>
    </cfRule>
    <cfRule type="cellIs" dxfId="650" priority="652" operator="equal">
      <formula>4</formula>
    </cfRule>
    <cfRule type="cellIs" dxfId="649" priority="653" operator="equal">
      <formula>3</formula>
    </cfRule>
    <cfRule type="cellIs" dxfId="648" priority="654" operator="equal">
      <formula>2</formula>
    </cfRule>
    <cfRule type="cellIs" dxfId="647" priority="655" operator="equal">
      <formula>1</formula>
    </cfRule>
  </conditionalFormatting>
  <conditionalFormatting sqref="D37">
    <cfRule type="expression" dxfId="646" priority="642">
      <formula>IF(VLOOKUP(D42,INDIRECT($AH$3 &amp; "!$A$52:$F$74"),7,FALSE) = 4, 1)</formula>
    </cfRule>
    <cfRule type="expression" dxfId="645" priority="643">
      <formula>IF(VLOOKUP(D42,INDIRECT($AH$3 &amp; "!$A$52:$F$74"),7,FALSE) = 3, 1)</formula>
    </cfRule>
    <cfRule type="expression" dxfId="644" priority="644">
      <formula>IF(VLOOKUP(D42,INDIRECT($AH$3 &amp; "!$A$52:$F$74"),7,FALSE) = 2, 1)</formula>
    </cfRule>
    <cfRule type="expression" dxfId="643" priority="645">
      <formula>IF(VLOOKUP(D42,INDIRECT($AH$3 &amp; "!$A$52:$F$74"),7,FALSE) = 1, 1)</formula>
    </cfRule>
  </conditionalFormatting>
  <conditionalFormatting sqref="D37">
    <cfRule type="expression" dxfId="642" priority="638">
      <formula>IF(VLOOKUP(D42,INDIRECT($AH$3 &amp; "!$52:$74"),7,FALSE) = 4, 1)</formula>
    </cfRule>
    <cfRule type="expression" dxfId="641" priority="639">
      <formula>IF(VLOOKUP(D42,INDIRECT($AH$3 &amp; "!$52:$74"),7,FALSE) = 3, 1)</formula>
    </cfRule>
    <cfRule type="expression" dxfId="640" priority="640">
      <formula>IF(VLOOKUP(D42,INDIRECT($AH$3 &amp; "!$52:$74"),7,FALSE) = 2, 1)</formula>
    </cfRule>
    <cfRule type="expression" dxfId="639" priority="641">
      <formula>IF(VLOOKUP(D42,INDIRECT($AH$3 &amp; "!$52:$74"),7,FALSE) = 1, 1)</formula>
    </cfRule>
  </conditionalFormatting>
  <conditionalFormatting sqref="F37">
    <cfRule type="cellIs" dxfId="638" priority="628" operator="equal">
      <formula>"中３"</formula>
    </cfRule>
    <cfRule type="cellIs" dxfId="637" priority="629" operator="equal">
      <formula>"中２"</formula>
    </cfRule>
    <cfRule type="cellIs" dxfId="636" priority="630" operator="equal">
      <formula>"中１"</formula>
    </cfRule>
    <cfRule type="cellIs" dxfId="635" priority="631" operator="equal">
      <formula>"高３"</formula>
    </cfRule>
    <cfRule type="cellIs" dxfId="634" priority="632" operator="equal">
      <formula>"高２"</formula>
    </cfRule>
    <cfRule type="cellIs" dxfId="633" priority="633" operator="equal">
      <formula>"高１"</formula>
    </cfRule>
    <cfRule type="cellIs" dxfId="632" priority="634" operator="equal">
      <formula>4</formula>
    </cfRule>
    <cfRule type="cellIs" dxfId="631" priority="635" operator="equal">
      <formula>3</formula>
    </cfRule>
    <cfRule type="cellIs" dxfId="630" priority="636" operator="equal">
      <formula>2</formula>
    </cfRule>
    <cfRule type="cellIs" dxfId="629" priority="637" operator="equal">
      <formula>1</formula>
    </cfRule>
  </conditionalFormatting>
  <conditionalFormatting sqref="F37">
    <cfRule type="expression" dxfId="628" priority="624">
      <formula>IF(VLOOKUP(F42,INDIRECT($AH$3 &amp; "!$A$52:$F$74"),7,FALSE) = 4, 1)</formula>
    </cfRule>
    <cfRule type="expression" dxfId="627" priority="625">
      <formula>IF(VLOOKUP(F42,INDIRECT($AH$3 &amp; "!$A$52:$F$74"),7,FALSE) = 3, 1)</formula>
    </cfRule>
    <cfRule type="expression" dxfId="626" priority="626">
      <formula>IF(VLOOKUP(F42,INDIRECT($AH$3 &amp; "!$A$52:$F$74"),7,FALSE) = 2, 1)</formula>
    </cfRule>
    <cfRule type="expression" dxfId="625" priority="627">
      <formula>IF(VLOOKUP(F42,INDIRECT($AH$3 &amp; "!$A$52:$F$74"),7,FALSE) = 1, 1)</formula>
    </cfRule>
  </conditionalFormatting>
  <conditionalFormatting sqref="F37">
    <cfRule type="expression" dxfId="624" priority="620">
      <formula>IF(VLOOKUP(F42,INDIRECT($AH$3 &amp; "!$52:$74"),7,FALSE) = 4, 1)</formula>
    </cfRule>
    <cfRule type="expression" dxfId="623" priority="621">
      <formula>IF(VLOOKUP(F42,INDIRECT($AH$3 &amp; "!$52:$74"),7,FALSE) = 3, 1)</formula>
    </cfRule>
    <cfRule type="expression" dxfId="622" priority="622">
      <formula>IF(VLOOKUP(F42,INDIRECT($AH$3 &amp; "!$52:$74"),7,FALSE) = 2, 1)</formula>
    </cfRule>
    <cfRule type="expression" dxfId="621" priority="623">
      <formula>IF(VLOOKUP(F42,INDIRECT($AH$3 &amp; "!$52:$74"),7,FALSE) = 1, 1)</formula>
    </cfRule>
  </conditionalFormatting>
  <conditionalFormatting sqref="H37">
    <cfRule type="cellIs" dxfId="620" priority="610" operator="equal">
      <formula>"中３"</formula>
    </cfRule>
    <cfRule type="cellIs" dxfId="619" priority="611" operator="equal">
      <formula>"中２"</formula>
    </cfRule>
    <cfRule type="cellIs" dxfId="618" priority="612" operator="equal">
      <formula>"中１"</formula>
    </cfRule>
    <cfRule type="cellIs" dxfId="617" priority="613" operator="equal">
      <formula>"高３"</formula>
    </cfRule>
    <cfRule type="cellIs" dxfId="616" priority="614" operator="equal">
      <formula>"高２"</formula>
    </cfRule>
    <cfRule type="cellIs" dxfId="615" priority="615" operator="equal">
      <formula>"高１"</formula>
    </cfRule>
    <cfRule type="cellIs" dxfId="614" priority="616" operator="equal">
      <formula>4</formula>
    </cfRule>
    <cfRule type="cellIs" dxfId="613" priority="617" operator="equal">
      <formula>3</formula>
    </cfRule>
    <cfRule type="cellIs" dxfId="612" priority="618" operator="equal">
      <formula>2</formula>
    </cfRule>
    <cfRule type="cellIs" dxfId="611" priority="619" operator="equal">
      <formula>1</formula>
    </cfRule>
  </conditionalFormatting>
  <conditionalFormatting sqref="H37">
    <cfRule type="expression" dxfId="610" priority="606">
      <formula>IF(VLOOKUP(H42,INDIRECT($AH$3 &amp; "!$A$52:$F$74"),7,FALSE) = 4, 1)</formula>
    </cfRule>
    <cfRule type="expression" dxfId="609" priority="607">
      <formula>IF(VLOOKUP(H42,INDIRECT($AH$3 &amp; "!$A$52:$F$74"),7,FALSE) = 3, 1)</formula>
    </cfRule>
    <cfRule type="expression" dxfId="608" priority="608">
      <formula>IF(VLOOKUP(H42,INDIRECT($AH$3 &amp; "!$A$52:$F$74"),7,FALSE) = 2, 1)</formula>
    </cfRule>
    <cfRule type="expression" dxfId="607" priority="609">
      <formula>IF(VLOOKUP(H42,INDIRECT($AH$3 &amp; "!$A$52:$F$74"),7,FALSE) = 1, 1)</formula>
    </cfRule>
  </conditionalFormatting>
  <conditionalFormatting sqref="H37">
    <cfRule type="expression" dxfId="606" priority="602">
      <formula>IF(VLOOKUP(H42,INDIRECT($AH$3 &amp; "!$52:$74"),7,FALSE) = 4, 1)</formula>
    </cfRule>
    <cfRule type="expression" dxfId="605" priority="603">
      <formula>IF(VLOOKUP(H42,INDIRECT($AH$3 &amp; "!$52:$74"),7,FALSE) = 3, 1)</formula>
    </cfRule>
    <cfRule type="expression" dxfId="604" priority="604">
      <formula>IF(VLOOKUP(H42,INDIRECT($AH$3 &amp; "!$52:$74"),7,FALSE) = 2, 1)</formula>
    </cfRule>
    <cfRule type="expression" dxfId="603" priority="605">
      <formula>IF(VLOOKUP(H42,INDIRECT($AH$3 &amp; "!$52:$74"),7,FALSE) = 1, 1)</formula>
    </cfRule>
  </conditionalFormatting>
  <conditionalFormatting sqref="J37">
    <cfRule type="cellIs" dxfId="602" priority="592" operator="equal">
      <formula>"中３"</formula>
    </cfRule>
    <cfRule type="cellIs" dxfId="601" priority="593" operator="equal">
      <formula>"中２"</formula>
    </cfRule>
    <cfRule type="cellIs" dxfId="600" priority="594" operator="equal">
      <formula>"中１"</formula>
    </cfRule>
    <cfRule type="cellIs" dxfId="599" priority="595" operator="equal">
      <formula>"高３"</formula>
    </cfRule>
    <cfRule type="cellIs" dxfId="598" priority="596" operator="equal">
      <formula>"高２"</formula>
    </cfRule>
    <cfRule type="cellIs" dxfId="597" priority="597" operator="equal">
      <formula>"高１"</formula>
    </cfRule>
    <cfRule type="cellIs" dxfId="596" priority="598" operator="equal">
      <formula>4</formula>
    </cfRule>
    <cfRule type="cellIs" dxfId="595" priority="599" operator="equal">
      <formula>3</formula>
    </cfRule>
    <cfRule type="cellIs" dxfId="594" priority="600" operator="equal">
      <formula>2</formula>
    </cfRule>
    <cfRule type="cellIs" dxfId="593" priority="601" operator="equal">
      <formula>1</formula>
    </cfRule>
  </conditionalFormatting>
  <conditionalFormatting sqref="J37">
    <cfRule type="expression" dxfId="592" priority="588">
      <formula>IF(VLOOKUP(J42,INDIRECT($AH$3 &amp; "!$A$52:$F$74"),7,FALSE) = 4, 1)</formula>
    </cfRule>
    <cfRule type="expression" dxfId="591" priority="589">
      <formula>IF(VLOOKUP(J42,INDIRECT($AH$3 &amp; "!$A$52:$F$74"),7,FALSE) = 3, 1)</formula>
    </cfRule>
    <cfRule type="expression" dxfId="590" priority="590">
      <formula>IF(VLOOKUP(J42,INDIRECT($AH$3 &amp; "!$A$52:$F$74"),7,FALSE) = 2, 1)</formula>
    </cfRule>
    <cfRule type="expression" dxfId="589" priority="591">
      <formula>IF(VLOOKUP(J42,INDIRECT($AH$3 &amp; "!$A$52:$F$74"),7,FALSE) = 1, 1)</formula>
    </cfRule>
  </conditionalFormatting>
  <conditionalFormatting sqref="J37">
    <cfRule type="expression" dxfId="588" priority="584">
      <formula>IF(VLOOKUP(J42,INDIRECT($AH$3 &amp; "!$52:$74"),7,FALSE) = 4, 1)</formula>
    </cfRule>
    <cfRule type="expression" dxfId="587" priority="585">
      <formula>IF(VLOOKUP(J42,INDIRECT($AH$3 &amp; "!$52:$74"),7,FALSE) = 3, 1)</formula>
    </cfRule>
    <cfRule type="expression" dxfId="586" priority="586">
      <formula>IF(VLOOKUP(J42,INDIRECT($AH$3 &amp; "!$52:$74"),7,FALSE) = 2, 1)</formula>
    </cfRule>
    <cfRule type="expression" dxfId="585" priority="587">
      <formula>IF(VLOOKUP(J42,INDIRECT($AH$3 &amp; "!$52:$74"),7,FALSE) = 1, 1)</formula>
    </cfRule>
  </conditionalFormatting>
  <conditionalFormatting sqref="N37">
    <cfRule type="expression" dxfId="584" priority="580">
      <formula>IF(VLOOKUP(N42,INDIRECT($AH$3 &amp; "!$A$52:$F$74"),7,FALSE) = 4, 1)</formula>
    </cfRule>
    <cfRule type="expression" dxfId="583" priority="581">
      <formula>IF(VLOOKUP(N42,INDIRECT($AH$3 &amp; "!$A$52:$F$74"),7,FALSE) = 3, 1)</formula>
    </cfRule>
    <cfRule type="expression" dxfId="582" priority="582">
      <formula>IF(VLOOKUP(N42,INDIRECT($AH$3 &amp; "!$A$52:$F$74"),7,FALSE) = 2, 1)</formula>
    </cfRule>
    <cfRule type="expression" dxfId="581" priority="583">
      <formula>IF(VLOOKUP(N42,INDIRECT($AH$3 &amp; "!$A$52:$F$74"),7,FALSE) = 1, 1)</formula>
    </cfRule>
  </conditionalFormatting>
  <conditionalFormatting sqref="N37">
    <cfRule type="expression" dxfId="580" priority="576">
      <formula>IF(VLOOKUP(N42,INDIRECT($AH$3 &amp; "!$52:$74"),7,FALSE) = 4, 1)</formula>
    </cfRule>
    <cfRule type="expression" dxfId="579" priority="577">
      <formula>IF(VLOOKUP(N42,INDIRECT($AH$3 &amp; "!$52:$74"),7,FALSE) = 3, 1)</formula>
    </cfRule>
    <cfRule type="expression" dxfId="578" priority="578">
      <formula>IF(VLOOKUP(N42,INDIRECT($AH$3 &amp; "!$52:$74"),7,FALSE) = 2, 1)</formula>
    </cfRule>
    <cfRule type="expression" dxfId="577" priority="579">
      <formula>IF(VLOOKUP(N42,INDIRECT($AH$3 &amp; "!$52:$74"),7,FALSE) = 1, 1)</formula>
    </cfRule>
  </conditionalFormatting>
  <conditionalFormatting sqref="P37">
    <cfRule type="cellIs" dxfId="576" priority="566" operator="equal">
      <formula>"中３"</formula>
    </cfRule>
    <cfRule type="cellIs" dxfId="575" priority="567" operator="equal">
      <formula>"中２"</formula>
    </cfRule>
    <cfRule type="cellIs" dxfId="574" priority="568" operator="equal">
      <formula>"中１"</formula>
    </cfRule>
    <cfRule type="cellIs" dxfId="573" priority="569" operator="equal">
      <formula>"高３"</formula>
    </cfRule>
    <cfRule type="cellIs" dxfId="572" priority="570" operator="equal">
      <formula>"高２"</formula>
    </cfRule>
    <cfRule type="cellIs" dxfId="571" priority="571" operator="equal">
      <formula>"高１"</formula>
    </cfRule>
    <cfRule type="cellIs" dxfId="570" priority="572" operator="equal">
      <formula>4</formula>
    </cfRule>
    <cfRule type="cellIs" dxfId="569" priority="573" operator="equal">
      <formula>3</formula>
    </cfRule>
    <cfRule type="cellIs" dxfId="568" priority="574" operator="equal">
      <formula>2</formula>
    </cfRule>
    <cfRule type="cellIs" dxfId="567" priority="575" operator="equal">
      <formula>1</formula>
    </cfRule>
  </conditionalFormatting>
  <conditionalFormatting sqref="P37">
    <cfRule type="expression" dxfId="566" priority="562">
      <formula>IF(VLOOKUP(P42,INDIRECT($AH$3 &amp; "!$A$52:$F$74"),7,FALSE) = 4, 1)</formula>
    </cfRule>
    <cfRule type="expression" dxfId="565" priority="563">
      <formula>IF(VLOOKUP(P42,INDIRECT($AH$3 &amp; "!$A$52:$F$74"),7,FALSE) = 3, 1)</formula>
    </cfRule>
    <cfRule type="expression" dxfId="564" priority="564">
      <formula>IF(VLOOKUP(P42,INDIRECT($AH$3 &amp; "!$A$52:$F$74"),7,FALSE) = 2, 1)</formula>
    </cfRule>
    <cfRule type="expression" dxfId="563" priority="565">
      <formula>IF(VLOOKUP(P42,INDIRECT($AH$3 &amp; "!$A$52:$F$74"),7,FALSE) = 1, 1)</formula>
    </cfRule>
  </conditionalFormatting>
  <conditionalFormatting sqref="P37">
    <cfRule type="expression" dxfId="562" priority="558">
      <formula>IF(VLOOKUP(P42,INDIRECT($AH$3 &amp; "!$52:$74"),7,FALSE) = 4, 1)</formula>
    </cfRule>
    <cfRule type="expression" dxfId="561" priority="559">
      <formula>IF(VLOOKUP(P42,INDIRECT($AH$3 &amp; "!$52:$74"),7,FALSE) = 3, 1)</formula>
    </cfRule>
    <cfRule type="expression" dxfId="560" priority="560">
      <formula>IF(VLOOKUP(P42,INDIRECT($AH$3 &amp; "!$52:$74"),7,FALSE) = 2, 1)</formula>
    </cfRule>
    <cfRule type="expression" dxfId="559" priority="561">
      <formula>IF(VLOOKUP(P42,INDIRECT($AH$3 &amp; "!$52:$74"),7,FALSE) = 1, 1)</formula>
    </cfRule>
  </conditionalFormatting>
  <conditionalFormatting sqref="R37">
    <cfRule type="cellIs" dxfId="558" priority="548" operator="equal">
      <formula>"中３"</formula>
    </cfRule>
    <cfRule type="cellIs" dxfId="557" priority="549" operator="equal">
      <formula>"中２"</formula>
    </cfRule>
    <cfRule type="cellIs" dxfId="556" priority="550" operator="equal">
      <formula>"中１"</formula>
    </cfRule>
    <cfRule type="cellIs" dxfId="555" priority="551" operator="equal">
      <formula>"高３"</formula>
    </cfRule>
    <cfRule type="cellIs" dxfId="554" priority="552" operator="equal">
      <formula>"高２"</formula>
    </cfRule>
    <cfRule type="cellIs" dxfId="553" priority="553" operator="equal">
      <formula>"高１"</formula>
    </cfRule>
    <cfRule type="cellIs" dxfId="552" priority="554" operator="equal">
      <formula>4</formula>
    </cfRule>
    <cfRule type="cellIs" dxfId="551" priority="555" operator="equal">
      <formula>3</formula>
    </cfRule>
    <cfRule type="cellIs" dxfId="550" priority="556" operator="equal">
      <formula>2</formula>
    </cfRule>
    <cfRule type="cellIs" dxfId="549" priority="557" operator="equal">
      <formula>1</formula>
    </cfRule>
  </conditionalFormatting>
  <conditionalFormatting sqref="R37">
    <cfRule type="expression" dxfId="548" priority="544">
      <formula>IF(VLOOKUP(R42,INDIRECT($AH$3 &amp; "!$A$52:$F$74"),7,FALSE) = 4, 1)</formula>
    </cfRule>
    <cfRule type="expression" dxfId="547" priority="545">
      <formula>IF(VLOOKUP(R42,INDIRECT($AH$3 &amp; "!$A$52:$F$74"),7,FALSE) = 3, 1)</formula>
    </cfRule>
    <cfRule type="expression" dxfId="546" priority="546">
      <formula>IF(VLOOKUP(R42,INDIRECT($AH$3 &amp; "!$A$52:$F$74"),7,FALSE) = 2, 1)</formula>
    </cfRule>
    <cfRule type="expression" dxfId="545" priority="547">
      <formula>IF(VLOOKUP(R42,INDIRECT($AH$3 &amp; "!$A$52:$F$74"),7,FALSE) = 1, 1)</formula>
    </cfRule>
  </conditionalFormatting>
  <conditionalFormatting sqref="R37">
    <cfRule type="expression" dxfId="544" priority="540">
      <formula>IF(VLOOKUP(R42,INDIRECT($AH$3 &amp; "!$52:$74"),7,FALSE) = 4, 1)</formula>
    </cfRule>
    <cfRule type="expression" dxfId="543" priority="541">
      <formula>IF(VLOOKUP(R42,INDIRECT($AH$3 &amp; "!$52:$74"),7,FALSE) = 3, 1)</formula>
    </cfRule>
    <cfRule type="expression" dxfId="542" priority="542">
      <formula>IF(VLOOKUP(R42,INDIRECT($AH$3 &amp; "!$52:$74"),7,FALSE) = 2, 1)</formula>
    </cfRule>
    <cfRule type="expression" dxfId="541" priority="543">
      <formula>IF(VLOOKUP(R42,INDIRECT($AH$3 &amp; "!$52:$74"),7,FALSE) = 1, 1)</formula>
    </cfRule>
  </conditionalFormatting>
  <conditionalFormatting sqref="T37">
    <cfRule type="cellIs" dxfId="540" priority="530" operator="equal">
      <formula>"中３"</formula>
    </cfRule>
    <cfRule type="cellIs" dxfId="539" priority="531" operator="equal">
      <formula>"中２"</formula>
    </cfRule>
    <cfRule type="cellIs" dxfId="538" priority="532" operator="equal">
      <formula>"中１"</formula>
    </cfRule>
    <cfRule type="cellIs" dxfId="537" priority="533" operator="equal">
      <formula>"高３"</formula>
    </cfRule>
    <cfRule type="cellIs" dxfId="536" priority="534" operator="equal">
      <formula>"高２"</formula>
    </cfRule>
    <cfRule type="cellIs" dxfId="535" priority="535" operator="equal">
      <formula>"高１"</formula>
    </cfRule>
    <cfRule type="cellIs" dxfId="534" priority="536" operator="equal">
      <formula>4</formula>
    </cfRule>
    <cfRule type="cellIs" dxfId="533" priority="537" operator="equal">
      <formula>3</formula>
    </cfRule>
    <cfRule type="cellIs" dxfId="532" priority="538" operator="equal">
      <formula>2</formula>
    </cfRule>
    <cfRule type="cellIs" dxfId="531" priority="539" operator="equal">
      <formula>1</formula>
    </cfRule>
  </conditionalFormatting>
  <conditionalFormatting sqref="T37">
    <cfRule type="expression" dxfId="530" priority="526">
      <formula>IF(VLOOKUP(T42,INDIRECT($AH$3 &amp; "!$A$52:$F$74"),7,FALSE) = 4, 1)</formula>
    </cfRule>
    <cfRule type="expression" dxfId="529" priority="527">
      <formula>IF(VLOOKUP(T42,INDIRECT($AH$3 &amp; "!$A$52:$F$74"),7,FALSE) = 3, 1)</formula>
    </cfRule>
    <cfRule type="expression" dxfId="528" priority="528">
      <formula>IF(VLOOKUP(T42,INDIRECT($AH$3 &amp; "!$A$52:$F$74"),7,FALSE) = 2, 1)</formula>
    </cfRule>
    <cfRule type="expression" dxfId="527" priority="529">
      <formula>IF(VLOOKUP(T42,INDIRECT($AH$3 &amp; "!$A$52:$F$74"),7,FALSE) = 1, 1)</formula>
    </cfRule>
  </conditionalFormatting>
  <conditionalFormatting sqref="T37">
    <cfRule type="expression" dxfId="526" priority="522">
      <formula>IF(VLOOKUP(T42,INDIRECT($AH$3 &amp; "!$52:$74"),7,FALSE) = 4, 1)</formula>
    </cfRule>
    <cfRule type="expression" dxfId="525" priority="523">
      <formula>IF(VLOOKUP(T42,INDIRECT($AH$3 &amp; "!$52:$74"),7,FALSE) = 3, 1)</formula>
    </cfRule>
    <cfRule type="expression" dxfId="524" priority="524">
      <formula>IF(VLOOKUP(T42,INDIRECT($AH$3 &amp; "!$52:$74"),7,FALSE) = 2, 1)</formula>
    </cfRule>
    <cfRule type="expression" dxfId="523" priority="525">
      <formula>IF(VLOOKUP(T42,INDIRECT($AH$3 &amp; "!$52:$74"),7,FALSE) = 1, 1)</formula>
    </cfRule>
  </conditionalFormatting>
  <conditionalFormatting sqref="V37">
    <cfRule type="cellIs" dxfId="522" priority="512" operator="equal">
      <formula>"中３"</formula>
    </cfRule>
    <cfRule type="cellIs" dxfId="521" priority="513" operator="equal">
      <formula>"中２"</formula>
    </cfRule>
    <cfRule type="cellIs" dxfId="520" priority="514" operator="equal">
      <formula>"中１"</formula>
    </cfRule>
    <cfRule type="cellIs" dxfId="519" priority="515" operator="equal">
      <formula>"高３"</formula>
    </cfRule>
    <cfRule type="cellIs" dxfId="518" priority="516" operator="equal">
      <formula>"高２"</formula>
    </cfRule>
    <cfRule type="cellIs" dxfId="517" priority="517" operator="equal">
      <formula>"高１"</formula>
    </cfRule>
    <cfRule type="cellIs" dxfId="516" priority="518" operator="equal">
      <formula>4</formula>
    </cfRule>
    <cfRule type="cellIs" dxfId="515" priority="519" operator="equal">
      <formula>3</formula>
    </cfRule>
    <cfRule type="cellIs" dxfId="514" priority="520" operator="equal">
      <formula>2</formula>
    </cfRule>
    <cfRule type="cellIs" dxfId="513" priority="521" operator="equal">
      <formula>1</formula>
    </cfRule>
  </conditionalFormatting>
  <conditionalFormatting sqref="V37">
    <cfRule type="expression" dxfId="512" priority="508">
      <formula>IF(VLOOKUP(V42,INDIRECT($AH$3 &amp; "!$A$52:$F$74"),7,FALSE) = 4, 1)</formula>
    </cfRule>
    <cfRule type="expression" dxfId="511" priority="509">
      <formula>IF(VLOOKUP(V42,INDIRECT($AH$3 &amp; "!$A$52:$F$74"),7,FALSE) = 3, 1)</formula>
    </cfRule>
    <cfRule type="expression" dxfId="510" priority="510">
      <formula>IF(VLOOKUP(V42,INDIRECT($AH$3 &amp; "!$A$52:$F$74"),7,FALSE) = 2, 1)</formula>
    </cfRule>
    <cfRule type="expression" dxfId="509" priority="511">
      <formula>IF(VLOOKUP(V42,INDIRECT($AH$3 &amp; "!$A$52:$F$74"),7,FALSE) = 1, 1)</formula>
    </cfRule>
  </conditionalFormatting>
  <conditionalFormatting sqref="V37">
    <cfRule type="expression" dxfId="508" priority="504">
      <formula>IF(VLOOKUP(V42,INDIRECT($AH$3 &amp; "!$52:$74"),7,FALSE) = 4, 1)</formula>
    </cfRule>
    <cfRule type="expression" dxfId="507" priority="505">
      <formula>IF(VLOOKUP(V42,INDIRECT($AH$3 &amp; "!$52:$74"),7,FALSE) = 3, 1)</formula>
    </cfRule>
    <cfRule type="expression" dxfId="506" priority="506">
      <formula>IF(VLOOKUP(V42,INDIRECT($AH$3 &amp; "!$52:$74"),7,FALSE) = 2, 1)</formula>
    </cfRule>
    <cfRule type="expression" dxfId="505" priority="507">
      <formula>IF(VLOOKUP(V42,INDIRECT($AH$3 &amp; "!$52:$74"),7,FALSE) = 1, 1)</formula>
    </cfRule>
  </conditionalFormatting>
  <conditionalFormatting sqref="P34:Q34">
    <cfRule type="expression" dxfId="504" priority="502">
      <formula>IF(VLOOKUP(P35,INDIRECT($AH$3 &amp; "!$A$52:$F$74"),6,FALSE) = 2, 1)</formula>
    </cfRule>
    <cfRule type="expression" dxfId="503" priority="503">
      <formula>IF(VLOOKUP(P35,INDIRECT($AH$3 &amp; "!$A$52:$F$74"),6,FALSE) = 1, 1)</formula>
    </cfRule>
  </conditionalFormatting>
  <conditionalFormatting sqref="R34:S34">
    <cfRule type="expression" dxfId="502" priority="500">
      <formula>IF(VLOOKUP(R35,INDIRECT($AH$3 &amp; "!$A$52:$F$74"),6,FALSE) = 2, 1)</formula>
    </cfRule>
    <cfRule type="expression" dxfId="501" priority="501">
      <formula>IF(VLOOKUP(R35,INDIRECT($AH$3 &amp; "!$A$52:$F$74"),6,FALSE) = 1, 1)</formula>
    </cfRule>
  </conditionalFormatting>
  <conditionalFormatting sqref="T34:U34">
    <cfRule type="expression" dxfId="500" priority="498">
      <formula>IF(VLOOKUP(T35,INDIRECT($AH$3 &amp; "!$A$52:$F$74"),6,FALSE) = 2, 1)</formula>
    </cfRule>
    <cfRule type="expression" dxfId="499" priority="499">
      <formula>IF(VLOOKUP(T35,INDIRECT($AH$3 &amp; "!$A$52:$F$74"),6,FALSE) = 1, 1)</formula>
    </cfRule>
  </conditionalFormatting>
  <conditionalFormatting sqref="V34:W34">
    <cfRule type="expression" dxfId="498" priority="496">
      <formula>IF(VLOOKUP(V35,INDIRECT($AH$3 &amp; "!$A$52:$F$74"),6,FALSE) = 2, 1)</formula>
    </cfRule>
    <cfRule type="expression" dxfId="497" priority="497">
      <formula>IF(VLOOKUP(V35,INDIRECT($AH$3 &amp; "!$A$52:$F$74"),6,FALSE) = 1, 1)</formula>
    </cfRule>
  </conditionalFormatting>
  <conditionalFormatting sqref="D41:E41">
    <cfRule type="expression" dxfId="496" priority="494">
      <formula>IF(VLOOKUP(D42,INDIRECT($AH$3 &amp; "!$A$52:$F$74"),6,FALSE) = 2, 1)</formula>
    </cfRule>
    <cfRule type="expression" dxfId="495" priority="495">
      <formula>IF(VLOOKUP(D42,INDIRECT($AH$3 &amp; "!$A$52:$F$74"),6,FALSE) = 1, 1)</formula>
    </cfRule>
  </conditionalFormatting>
  <conditionalFormatting sqref="F41:G41">
    <cfRule type="expression" dxfId="494" priority="492">
      <formula>IF(VLOOKUP(F42,INDIRECT($AH$3 &amp; "!$A$52:$F$74"),6,FALSE) = 2, 1)</formula>
    </cfRule>
    <cfRule type="expression" dxfId="493" priority="493">
      <formula>IF(VLOOKUP(F42,INDIRECT($AH$3 &amp; "!$A$52:$F$74"),6,FALSE) = 1, 1)</formula>
    </cfRule>
  </conditionalFormatting>
  <conditionalFormatting sqref="H41:I41">
    <cfRule type="expression" dxfId="492" priority="490">
      <formula>IF(VLOOKUP(H42,INDIRECT($AH$3 &amp; "!$A$52:$F$74"),6,FALSE) = 2, 1)</formula>
    </cfRule>
    <cfRule type="expression" dxfId="491" priority="491">
      <formula>IF(VLOOKUP(H42,INDIRECT($AH$3 &amp; "!$A$52:$F$74"),6,FALSE) = 1, 1)</formula>
    </cfRule>
  </conditionalFormatting>
  <conditionalFormatting sqref="J41:K41">
    <cfRule type="expression" dxfId="490" priority="488">
      <formula>IF(VLOOKUP(J42,INDIRECT($AH$3 &amp; "!$A$52:$F$74"),6,FALSE) = 2, 1)</formula>
    </cfRule>
    <cfRule type="expression" dxfId="489" priority="489">
      <formula>IF(VLOOKUP(J42,INDIRECT($AH$3 &amp; "!$A$52:$F$74"),6,FALSE) = 1, 1)</formula>
    </cfRule>
  </conditionalFormatting>
  <conditionalFormatting sqref="P41:Q41">
    <cfRule type="expression" dxfId="488" priority="486">
      <formula>IF(VLOOKUP(P42,INDIRECT($AH$3 &amp; "!$A$52:$F$74"),6,FALSE) = 2, 1)</formula>
    </cfRule>
    <cfRule type="expression" dxfId="487" priority="487">
      <formula>IF(VLOOKUP(P42,INDIRECT($AH$3 &amp; "!$A$52:$F$74"),6,FALSE) = 1, 1)</formula>
    </cfRule>
  </conditionalFormatting>
  <conditionalFormatting sqref="R41:W41">
    <cfRule type="expression" dxfId="486" priority="484">
      <formula>IF(VLOOKUP(R42,INDIRECT($AH$3 &amp; "!$A$52:$F$74"),6,FALSE) = 2, 1)</formula>
    </cfRule>
    <cfRule type="expression" dxfId="485" priority="485">
      <formula>IF(VLOOKUP(R42,INDIRECT($AH$3 &amp; "!$A$52:$F$74"),6,FALSE) = 1, 1)</formula>
    </cfRule>
  </conditionalFormatting>
  <conditionalFormatting sqref="T41:U41">
    <cfRule type="expression" dxfId="484" priority="482">
      <formula>IF(VLOOKUP(T42,INDIRECT($AH$3 &amp; "!$A$52:$F$74"),6,FALSE) = 2, 1)</formula>
    </cfRule>
    <cfRule type="expression" dxfId="483" priority="483">
      <formula>IF(VLOOKUP(T42,INDIRECT($AH$3 &amp; "!$A$52:$F$74"),6,FALSE) = 1, 1)</formula>
    </cfRule>
  </conditionalFormatting>
  <conditionalFormatting sqref="V41:W41">
    <cfRule type="expression" dxfId="482" priority="480">
      <formula>IF(VLOOKUP(V42,INDIRECT($AH$3 &amp; "!$A$52:$F$74"),6,FALSE) = 2, 1)</formula>
    </cfRule>
    <cfRule type="expression" dxfId="481" priority="481">
      <formula>IF(VLOOKUP(V42,INDIRECT($AH$3 &amp; "!$A$52:$F$74"),6,FALSE) = 1, 1)</formula>
    </cfRule>
  </conditionalFormatting>
  <conditionalFormatting sqref="V41:W41">
    <cfRule type="expression" dxfId="480" priority="478">
      <formula>IF(VLOOKUP(V42,INDIRECT($AH$3 &amp; "!$A$52:$F$74"),6,FALSE) = 2, 1)</formula>
    </cfRule>
    <cfRule type="expression" dxfId="479" priority="479">
      <formula>IF(VLOOKUP(V42,INDIRECT($AH$3 &amp; "!$A$52:$F$74"),6,FALSE) = 1, 1)</formula>
    </cfRule>
  </conditionalFormatting>
  <conditionalFormatting sqref="B50">
    <cfRule type="expression" dxfId="478" priority="476">
      <formula>IF(IFERROR(VLOOKUP(B$64,INDIRECT($AH$3 &amp; "!$76:$84"),6,FALSE), "") = 2, 1)</formula>
    </cfRule>
    <cfRule type="expression" dxfId="477" priority="477">
      <formula>IF(IFERROR(VLOOKUP(B$64,INDIRECT($AH$3 &amp; "!$76:$84"),6,FALSE), "") = 1, 1)</formula>
    </cfRule>
  </conditionalFormatting>
  <conditionalFormatting sqref="D50">
    <cfRule type="expression" dxfId="476" priority="474">
      <formula>IF(IFERROR(VLOOKUP(D$64,INDIRECT($AH$3 &amp; "!$106:$114"),6,FALSE), "") = 2, 1)</formula>
    </cfRule>
    <cfRule type="expression" dxfId="475" priority="475">
      <formula>IF(IFERROR(VLOOKUP(D$64,INDIRECT($AH$3 &amp; "!$106:$114"),6,FALSE), "") = 1, 1)</formula>
    </cfRule>
  </conditionalFormatting>
  <conditionalFormatting sqref="D50">
    <cfRule type="expression" dxfId="474" priority="472">
      <formula>IF(IFERROR(VLOOKUP(D$64,INDIRECT($AH$3 &amp; "!$76:$84"),6,FALSE), "") = 2, 1)</formula>
    </cfRule>
    <cfRule type="expression" dxfId="473" priority="473">
      <formula>IF(IFERROR(VLOOKUP(D$64,INDIRECT($AH$3 &amp; "!$76:$84"),6,FALSE), "") = 1, 1)</formula>
    </cfRule>
  </conditionalFormatting>
  <conditionalFormatting sqref="F50">
    <cfRule type="expression" dxfId="472" priority="470">
      <formula>IF(IFERROR(VLOOKUP(F$64,INDIRECT($AH$3 &amp; "!$76:$84"),6,FALSE), "") = 2, 1)</formula>
    </cfRule>
    <cfRule type="expression" dxfId="471" priority="471">
      <formula>IF(IFERROR(VLOOKUP(F$64,INDIRECT($AH$3 &amp; "!$76:$84"),6,FALSE), "") = 1, 1)</formula>
    </cfRule>
  </conditionalFormatting>
  <conditionalFormatting sqref="H50">
    <cfRule type="expression" dxfId="470" priority="468">
      <formula>IF(IFERROR(VLOOKUP(H$64,INDIRECT($AH$3 &amp; "!$76:$84"),6,FALSE), "") = 2, 1)</formula>
    </cfRule>
    <cfRule type="expression" dxfId="469" priority="469">
      <formula>IF(IFERROR(VLOOKUP(H$64,INDIRECT($AH$3 &amp; "!$76:$84"),6,FALSE), "") = 1, 1)</formula>
    </cfRule>
  </conditionalFormatting>
  <conditionalFormatting sqref="J50">
    <cfRule type="expression" dxfId="468" priority="466">
      <formula>IF(IFERROR(VLOOKUP(J$64,INDIRECT($AH$3 &amp; "!$76:$84"),6,FALSE), "") = 2, 1)</formula>
    </cfRule>
    <cfRule type="expression" dxfId="467" priority="467">
      <formula>IF(IFERROR(VLOOKUP(J$64,INDIRECT($AH$3 &amp; "!$76:$84"),6,FALSE), "") = 1, 1)</formula>
    </cfRule>
  </conditionalFormatting>
  <conditionalFormatting sqref="L50">
    <cfRule type="expression" dxfId="466" priority="464">
      <formula>IF(IFERROR(VLOOKUP(L$64,INDIRECT($AH$3 &amp; "!$76:$84"),6,FALSE), "") = 2, 1)</formula>
    </cfRule>
    <cfRule type="expression" dxfId="465" priority="465">
      <formula>IF(IFERROR(VLOOKUP(L$64,INDIRECT($AH$3 &amp; "!$76:$84"),6,FALSE), "") = 1, 1)</formula>
    </cfRule>
  </conditionalFormatting>
  <conditionalFormatting sqref="N50">
    <cfRule type="expression" dxfId="464" priority="462">
      <formula>IF(IFERROR(VLOOKUP(N$64,INDIRECT($AH$3 &amp; "!$76:$84"),6,FALSE), "") = 2, 1)</formula>
    </cfRule>
    <cfRule type="expression" dxfId="463" priority="463">
      <formula>IF(IFERROR(VLOOKUP(N$64,INDIRECT($AH$3 &amp; "!$76:$84"),6,FALSE), "") = 1, 1)</formula>
    </cfRule>
  </conditionalFormatting>
  <conditionalFormatting sqref="P50">
    <cfRule type="expression" dxfId="462" priority="460">
      <formula>IF(IFERROR(VLOOKUP(P$64,INDIRECT($AH$3 &amp; "!$76:$84"),6,FALSE), "") = 2, 1)</formula>
    </cfRule>
    <cfRule type="expression" dxfId="461" priority="461">
      <formula>IF(IFERROR(VLOOKUP(P$64,INDIRECT($AH$3 &amp; "!$76:$84"),6,FALSE), "") = 1, 1)</formula>
    </cfRule>
  </conditionalFormatting>
  <conditionalFormatting sqref="R50">
    <cfRule type="expression" dxfId="460" priority="458">
      <formula>IF(IFERROR(VLOOKUP(R$64,INDIRECT($AH$3 &amp; "!$76:$84"),6,FALSE), "") = 2, 1)</formula>
    </cfRule>
    <cfRule type="expression" dxfId="459" priority="459">
      <formula>IF(IFERROR(VLOOKUP(R$64,INDIRECT($AH$3 &amp; "!$76:$84"),6,FALSE), "") = 1, 1)</formula>
    </cfRule>
  </conditionalFormatting>
  <conditionalFormatting sqref="R50">
    <cfRule type="expression" dxfId="458" priority="456">
      <formula>IF(IFERROR(VLOOKUP(R$64,INDIRECT($AH$3 &amp; "!$76:$84"),6,FALSE), "") = 2, 1)</formula>
    </cfRule>
    <cfRule type="expression" dxfId="457" priority="457">
      <formula>IF(IFERROR(VLOOKUP(R$64,INDIRECT($AH$3 &amp; "!$76:$84"),6,FALSE), "") = 1, 1)</formula>
    </cfRule>
  </conditionalFormatting>
  <conditionalFormatting sqref="B56">
    <cfRule type="expression" dxfId="456" priority="454">
      <formula>IF(IFERROR(VLOOKUP(B$64,INDIRECT($AH$3 &amp; "!$86:$94"),6,FALSE), "") = 2, 1)</formula>
    </cfRule>
    <cfRule type="expression" dxfId="455" priority="455">
      <formula>IF(IFERROR(VLOOKUP(B$64,INDIRECT($AH$3 &amp; "!$86:$94"),6,FALSE), "") = 1, 1)</formula>
    </cfRule>
  </conditionalFormatting>
  <conditionalFormatting sqref="D56">
    <cfRule type="expression" dxfId="454" priority="452">
      <formula>IF(IFERROR(VLOOKUP(D$64,INDIRECT($AH$3 &amp; "!$86:$94"),6,FALSE), "") = 2, 1)</formula>
    </cfRule>
    <cfRule type="expression" dxfId="453" priority="453">
      <formula>IF(IFERROR(VLOOKUP(D$64,INDIRECT($AH$3 &amp; "!$86:$94"),6,FALSE), "") = 1, 1)</formula>
    </cfRule>
  </conditionalFormatting>
  <conditionalFormatting sqref="F56">
    <cfRule type="expression" dxfId="452" priority="450">
      <formula>IF(IFERROR(VLOOKUP(F$64,INDIRECT($AH$3 &amp; "!$86:$94"),6,FALSE), "") = 2, 1)</formula>
    </cfRule>
    <cfRule type="expression" dxfId="451" priority="451">
      <formula>IF(IFERROR(VLOOKUP(F$64,INDIRECT($AH$3 &amp; "!$86:$94"),6,FALSE), "") = 1, 1)</formula>
    </cfRule>
  </conditionalFormatting>
  <conditionalFormatting sqref="H56">
    <cfRule type="expression" dxfId="450" priority="448">
      <formula>IF(IFERROR(VLOOKUP(H$64,INDIRECT($AH$3 &amp; "!$86:$94"),6,FALSE), "") = 2, 1)</formula>
    </cfRule>
    <cfRule type="expression" dxfId="449" priority="449">
      <formula>IF(IFERROR(VLOOKUP(H$64,INDIRECT($AH$3 &amp; "!$86:$94"),6,FALSE), "") = 1, 1)</formula>
    </cfRule>
  </conditionalFormatting>
  <conditionalFormatting sqref="J56">
    <cfRule type="expression" dxfId="448" priority="446">
      <formula>IF(IFERROR(VLOOKUP(J$64,INDIRECT($AH$3 &amp; "!$86:$94"),6,FALSE), "") = 2, 1)</formula>
    </cfRule>
    <cfRule type="expression" dxfId="447" priority="447">
      <formula>IF(IFERROR(VLOOKUP(J$64,INDIRECT($AH$3 &amp; "!$86:$94"),6,FALSE), "") = 1, 1)</formula>
    </cfRule>
  </conditionalFormatting>
  <conditionalFormatting sqref="L56">
    <cfRule type="expression" dxfId="446" priority="444">
      <formula>IF(IFERROR(VLOOKUP(L$64,INDIRECT($AH$3 &amp; "!$86:$94"),6,FALSE), "") = 2, 1)</formula>
    </cfRule>
    <cfRule type="expression" dxfId="445" priority="445">
      <formula>IF(IFERROR(VLOOKUP(L$64,INDIRECT($AH$3 &amp; "!$86:$94"),6,FALSE), "") = 1, 1)</formula>
    </cfRule>
  </conditionalFormatting>
  <conditionalFormatting sqref="N56">
    <cfRule type="expression" dxfId="444" priority="442">
      <formula>IF(IFERROR(VLOOKUP(N$64,INDIRECT($AH$3 &amp; "!$86:$94"),6,FALSE), "") = 2, 1)</formula>
    </cfRule>
    <cfRule type="expression" dxfId="443" priority="443">
      <formula>IF(IFERROR(VLOOKUP(N$64,INDIRECT($AH$3 &amp; "!$86:$94"),6,FALSE), "") = 1, 1)</formula>
    </cfRule>
  </conditionalFormatting>
  <conditionalFormatting sqref="P56">
    <cfRule type="expression" dxfId="442" priority="440">
      <formula>IF(IFERROR(VLOOKUP(P$64,INDIRECT($AH$3 &amp; "!$86:$94"),6,FALSE), "") = 2, 1)</formula>
    </cfRule>
    <cfRule type="expression" dxfId="441" priority="441">
      <formula>IF(IFERROR(VLOOKUP(P$64,INDIRECT($AH$3 &amp; "!$86:$94"),6,FALSE), "") = 1, 1)</formula>
    </cfRule>
  </conditionalFormatting>
  <conditionalFormatting sqref="R56">
    <cfRule type="expression" dxfId="440" priority="438">
      <formula>IF(IFERROR(VLOOKUP(R$64,INDIRECT($AH$3 &amp; "!$86:$94"),6,FALSE), "") = 2, 1)</formula>
    </cfRule>
    <cfRule type="expression" dxfId="439" priority="439">
      <formula>IF(IFERROR(VLOOKUP(R$64,INDIRECT($AH$3 &amp; "!$86:$94"),6,FALSE), "") = 1, 1)</formula>
    </cfRule>
  </conditionalFormatting>
  <conditionalFormatting sqref="R56">
    <cfRule type="expression" dxfId="438" priority="436">
      <formula>IF(IFERROR(VLOOKUP(R$64,INDIRECT($AH$3 &amp; "!$86:$94"),6,FALSE), "") = 2, 1)</formula>
    </cfRule>
    <cfRule type="expression" dxfId="437" priority="437">
      <formula>IF(IFERROR(VLOOKUP(R$64,INDIRECT($AH$3 &amp; "!$86:$94"),6,FALSE), "") = 1, 1)</formula>
    </cfRule>
  </conditionalFormatting>
  <conditionalFormatting sqref="B62">
    <cfRule type="expression" dxfId="436" priority="434">
      <formula>IF(IFERROR(VLOOKUP(B$64,INDIRECT($AH$3 &amp; "!$96:$104"),6,FALSE), "") = 2, 1)</formula>
    </cfRule>
    <cfRule type="expression" dxfId="435" priority="435">
      <formula>IF(IFERROR(VLOOKUP(B$64,INDIRECT($AH$3 &amp; "!$96:$104"),6,FALSE), "") = 1, 1)</formula>
    </cfRule>
  </conditionalFormatting>
  <conditionalFormatting sqref="D62">
    <cfRule type="cellIs" dxfId="434" priority="424" operator="equal">
      <formula>"中３"</formula>
    </cfRule>
    <cfRule type="cellIs" dxfId="433" priority="425" operator="equal">
      <formula>"中２"</formula>
    </cfRule>
    <cfRule type="cellIs" dxfId="432" priority="426" operator="equal">
      <formula>"中１"</formula>
    </cfRule>
    <cfRule type="cellIs" dxfId="431" priority="427" operator="equal">
      <formula>"高３"</formula>
    </cfRule>
    <cfRule type="cellIs" dxfId="430" priority="428" operator="equal">
      <formula>"高２"</formula>
    </cfRule>
    <cfRule type="cellIs" dxfId="429" priority="429" operator="equal">
      <formula>"高１"</formula>
    </cfRule>
    <cfRule type="cellIs" dxfId="428" priority="430" operator="equal">
      <formula>4</formula>
    </cfRule>
    <cfRule type="cellIs" dxfId="427" priority="431" operator="equal">
      <formula>3</formula>
    </cfRule>
    <cfRule type="cellIs" dxfId="426" priority="432" operator="equal">
      <formula>2</formula>
    </cfRule>
    <cfRule type="cellIs" dxfId="425" priority="433" operator="equal">
      <formula>1</formula>
    </cfRule>
  </conditionalFormatting>
  <conditionalFormatting sqref="D62">
    <cfRule type="expression" dxfId="424" priority="422">
      <formula>IF(IFERROR(VLOOKUP(D$64,INDIRECT($AH$3 &amp; "!$96:$104"),6,FALSE), "") = 2, 1)</formula>
    </cfRule>
    <cfRule type="expression" dxfId="423" priority="423">
      <formula>IF(IFERROR(VLOOKUP(D$64,INDIRECT($AH$3 &amp; "!$96:$104"),6,FALSE), "") = 1, 1)</formula>
    </cfRule>
  </conditionalFormatting>
  <conditionalFormatting sqref="F62">
    <cfRule type="cellIs" dxfId="422" priority="412" operator="equal">
      <formula>"中３"</formula>
    </cfRule>
    <cfRule type="cellIs" dxfId="421" priority="413" operator="equal">
      <formula>"中２"</formula>
    </cfRule>
    <cfRule type="cellIs" dxfId="420" priority="414" operator="equal">
      <formula>"中１"</formula>
    </cfRule>
    <cfRule type="cellIs" dxfId="419" priority="415" operator="equal">
      <formula>"高３"</formula>
    </cfRule>
    <cfRule type="cellIs" dxfId="418" priority="416" operator="equal">
      <formula>"高２"</formula>
    </cfRule>
    <cfRule type="cellIs" dxfId="417" priority="417" operator="equal">
      <formula>"高１"</formula>
    </cfRule>
    <cfRule type="cellIs" dxfId="416" priority="418" operator="equal">
      <formula>4</formula>
    </cfRule>
    <cfRule type="cellIs" dxfId="415" priority="419" operator="equal">
      <formula>3</formula>
    </cfRule>
    <cfRule type="cellIs" dxfId="414" priority="420" operator="equal">
      <formula>2</formula>
    </cfRule>
    <cfRule type="cellIs" dxfId="413" priority="421" operator="equal">
      <formula>1</formula>
    </cfRule>
  </conditionalFormatting>
  <conditionalFormatting sqref="F62">
    <cfRule type="expression" dxfId="412" priority="410">
      <formula>IF(IFERROR(VLOOKUP(F$64,INDIRECT($AH$3 &amp; "!$96:$104"),6,FALSE), "") = 2, 1)</formula>
    </cfRule>
    <cfRule type="expression" dxfId="411" priority="411">
      <formula>IF(IFERROR(VLOOKUP(F$64,INDIRECT($AH$3 &amp; "!$96:$104"),6,FALSE), "") = 1, 1)</formula>
    </cfRule>
  </conditionalFormatting>
  <conditionalFormatting sqref="H62">
    <cfRule type="cellIs" dxfId="410" priority="400" operator="equal">
      <formula>"中３"</formula>
    </cfRule>
    <cfRule type="cellIs" dxfId="409" priority="401" operator="equal">
      <formula>"中２"</formula>
    </cfRule>
    <cfRule type="cellIs" dxfId="408" priority="402" operator="equal">
      <formula>"中１"</formula>
    </cfRule>
    <cfRule type="cellIs" dxfId="407" priority="403" operator="equal">
      <formula>"高３"</formula>
    </cfRule>
    <cfRule type="cellIs" dxfId="406" priority="404" operator="equal">
      <formula>"高２"</formula>
    </cfRule>
    <cfRule type="cellIs" dxfId="405" priority="405" operator="equal">
      <formula>"高１"</formula>
    </cfRule>
    <cfRule type="cellIs" dxfId="404" priority="406" operator="equal">
      <formula>4</formula>
    </cfRule>
    <cfRule type="cellIs" dxfId="403" priority="407" operator="equal">
      <formula>3</formula>
    </cfRule>
    <cfRule type="cellIs" dxfId="402" priority="408" operator="equal">
      <formula>2</formula>
    </cfRule>
    <cfRule type="cellIs" dxfId="401" priority="409" operator="equal">
      <formula>1</formula>
    </cfRule>
  </conditionalFormatting>
  <conditionalFormatting sqref="H62">
    <cfRule type="expression" dxfId="400" priority="398">
      <formula>IF(IFERROR(VLOOKUP(H$64,INDIRECT($AH$3 &amp; "!$96:$104"),6,FALSE), "") = 2, 1)</formula>
    </cfRule>
    <cfRule type="expression" dxfId="399" priority="399">
      <formula>IF(IFERROR(VLOOKUP(H$64,INDIRECT($AH$3 &amp; "!$96:$104"),6,FALSE), "") = 1, 1)</formula>
    </cfRule>
  </conditionalFormatting>
  <conditionalFormatting sqref="J62">
    <cfRule type="cellIs" dxfId="398" priority="388" operator="equal">
      <formula>"中３"</formula>
    </cfRule>
    <cfRule type="cellIs" dxfId="397" priority="389" operator="equal">
      <formula>"中２"</formula>
    </cfRule>
    <cfRule type="cellIs" dxfId="396" priority="390" operator="equal">
      <formula>"中１"</formula>
    </cfRule>
    <cfRule type="cellIs" dxfId="395" priority="391" operator="equal">
      <formula>"高３"</formula>
    </cfRule>
    <cfRule type="cellIs" dxfId="394" priority="392" operator="equal">
      <formula>"高２"</formula>
    </cfRule>
    <cfRule type="cellIs" dxfId="393" priority="393" operator="equal">
      <formula>"高１"</formula>
    </cfRule>
    <cfRule type="cellIs" dxfId="392" priority="394" operator="equal">
      <formula>4</formula>
    </cfRule>
    <cfRule type="cellIs" dxfId="391" priority="395" operator="equal">
      <formula>3</formula>
    </cfRule>
    <cfRule type="cellIs" dxfId="390" priority="396" operator="equal">
      <formula>2</formula>
    </cfRule>
    <cfRule type="cellIs" dxfId="389" priority="397" operator="equal">
      <formula>1</formula>
    </cfRule>
  </conditionalFormatting>
  <conditionalFormatting sqref="J62">
    <cfRule type="expression" dxfId="388" priority="386">
      <formula>IF(IFERROR(VLOOKUP(J$64,INDIRECT($AH$3 &amp; "!$96:$104"),6,FALSE), "") = 2, 1)</formula>
    </cfRule>
    <cfRule type="expression" dxfId="387" priority="387">
      <formula>IF(IFERROR(VLOOKUP(J$64,INDIRECT($AH$3 &amp; "!$96:$104"),6,FALSE), "") = 1, 1)</formula>
    </cfRule>
  </conditionalFormatting>
  <conditionalFormatting sqref="L62">
    <cfRule type="cellIs" dxfId="386" priority="376" operator="equal">
      <formula>"中３"</formula>
    </cfRule>
    <cfRule type="cellIs" dxfId="385" priority="377" operator="equal">
      <formula>"中２"</formula>
    </cfRule>
    <cfRule type="cellIs" dxfId="384" priority="378" operator="equal">
      <formula>"中１"</formula>
    </cfRule>
    <cfRule type="cellIs" dxfId="383" priority="379" operator="equal">
      <formula>"高３"</formula>
    </cfRule>
    <cfRule type="cellIs" dxfId="382" priority="380" operator="equal">
      <formula>"高２"</formula>
    </cfRule>
    <cfRule type="cellIs" dxfId="381" priority="381" operator="equal">
      <formula>"高１"</formula>
    </cfRule>
    <cfRule type="cellIs" dxfId="380" priority="382" operator="equal">
      <formula>4</formula>
    </cfRule>
    <cfRule type="cellIs" dxfId="379" priority="383" operator="equal">
      <formula>3</formula>
    </cfRule>
    <cfRule type="cellIs" dxfId="378" priority="384" operator="equal">
      <formula>2</formula>
    </cfRule>
    <cfRule type="cellIs" dxfId="377" priority="385" operator="equal">
      <formula>1</formula>
    </cfRule>
  </conditionalFormatting>
  <conditionalFormatting sqref="L62">
    <cfRule type="expression" dxfId="376" priority="374">
      <formula>IF(IFERROR(VLOOKUP(L$64,INDIRECT($AH$3 &amp; "!$96:$104"),6,FALSE), "") = 2, 1)</formula>
    </cfRule>
    <cfRule type="expression" dxfId="375" priority="375">
      <formula>IF(IFERROR(VLOOKUP(L$64,INDIRECT($AH$3 &amp; "!$96:$104"),6,FALSE), "") = 1, 1)</formula>
    </cfRule>
  </conditionalFormatting>
  <conditionalFormatting sqref="N62">
    <cfRule type="cellIs" dxfId="374" priority="364" operator="equal">
      <formula>"中３"</formula>
    </cfRule>
    <cfRule type="cellIs" dxfId="373" priority="365" operator="equal">
      <formula>"中２"</formula>
    </cfRule>
    <cfRule type="cellIs" dxfId="372" priority="366" operator="equal">
      <formula>"中１"</formula>
    </cfRule>
    <cfRule type="cellIs" dxfId="371" priority="367" operator="equal">
      <formula>"高３"</formula>
    </cfRule>
    <cfRule type="cellIs" dxfId="370" priority="368" operator="equal">
      <formula>"高２"</formula>
    </cfRule>
    <cfRule type="cellIs" dxfId="369" priority="369" operator="equal">
      <formula>"高１"</formula>
    </cfRule>
    <cfRule type="cellIs" dxfId="368" priority="370" operator="equal">
      <formula>4</formula>
    </cfRule>
    <cfRule type="cellIs" dxfId="367" priority="371" operator="equal">
      <formula>3</formula>
    </cfRule>
    <cfRule type="cellIs" dxfId="366" priority="372" operator="equal">
      <formula>2</formula>
    </cfRule>
    <cfRule type="cellIs" dxfId="365" priority="373" operator="equal">
      <formula>1</formula>
    </cfRule>
  </conditionalFormatting>
  <conditionalFormatting sqref="N62">
    <cfRule type="expression" dxfId="364" priority="362">
      <formula>IF(IFERROR(VLOOKUP(N$64,INDIRECT($AH$3 &amp; "!$96:$104"),6,FALSE), "") = 2, 1)</formula>
    </cfRule>
    <cfRule type="expression" dxfId="363" priority="363">
      <formula>IF(IFERROR(VLOOKUP(N$64,INDIRECT($AH$3 &amp; "!$96:$104"),6,FALSE), "") = 1, 1)</formula>
    </cfRule>
  </conditionalFormatting>
  <conditionalFormatting sqref="P62">
    <cfRule type="cellIs" dxfId="362" priority="352" operator="equal">
      <formula>"中３"</formula>
    </cfRule>
    <cfRule type="cellIs" dxfId="361" priority="353" operator="equal">
      <formula>"中２"</formula>
    </cfRule>
    <cfRule type="cellIs" dxfId="360" priority="354" operator="equal">
      <formula>"中１"</formula>
    </cfRule>
    <cfRule type="cellIs" dxfId="359" priority="355" operator="equal">
      <formula>"高３"</formula>
    </cfRule>
    <cfRule type="cellIs" dxfId="358" priority="356" operator="equal">
      <formula>"高２"</formula>
    </cfRule>
    <cfRule type="cellIs" dxfId="357" priority="357" operator="equal">
      <formula>"高１"</formula>
    </cfRule>
    <cfRule type="cellIs" dxfId="356" priority="358" operator="equal">
      <formula>4</formula>
    </cfRule>
    <cfRule type="cellIs" dxfId="355" priority="359" operator="equal">
      <formula>3</formula>
    </cfRule>
    <cfRule type="cellIs" dxfId="354" priority="360" operator="equal">
      <formula>2</formula>
    </cfRule>
    <cfRule type="cellIs" dxfId="353" priority="361" operator="equal">
      <formula>1</formula>
    </cfRule>
  </conditionalFormatting>
  <conditionalFormatting sqref="P62">
    <cfRule type="expression" dxfId="352" priority="350">
      <formula>IF(IFERROR(VLOOKUP(P$64,INDIRECT($AH$3 &amp; "!$96:$104"),6,FALSE), "") = 2, 1)</formula>
    </cfRule>
    <cfRule type="expression" dxfId="351" priority="351">
      <formula>IF(IFERROR(VLOOKUP(P$64,INDIRECT($AH$3 &amp; "!$96:$104"),6,FALSE), "") = 1, 1)</formula>
    </cfRule>
  </conditionalFormatting>
  <conditionalFormatting sqref="R62">
    <cfRule type="cellIs" dxfId="350" priority="340" operator="equal">
      <formula>"中３"</formula>
    </cfRule>
    <cfRule type="cellIs" dxfId="349" priority="341" operator="equal">
      <formula>"中２"</formula>
    </cfRule>
    <cfRule type="cellIs" dxfId="348" priority="342" operator="equal">
      <formula>"中１"</formula>
    </cfRule>
    <cfRule type="cellIs" dxfId="347" priority="343" operator="equal">
      <formula>"高３"</formula>
    </cfRule>
    <cfRule type="cellIs" dxfId="346" priority="344" operator="equal">
      <formula>"高２"</formula>
    </cfRule>
    <cfRule type="cellIs" dxfId="345" priority="345" operator="equal">
      <formula>"高１"</formula>
    </cfRule>
    <cfRule type="cellIs" dxfId="344" priority="346" operator="equal">
      <formula>4</formula>
    </cfRule>
    <cfRule type="cellIs" dxfId="343" priority="347" operator="equal">
      <formula>3</formula>
    </cfRule>
    <cfRule type="cellIs" dxfId="342" priority="348" operator="equal">
      <formula>2</formula>
    </cfRule>
    <cfRule type="cellIs" dxfId="341" priority="349" operator="equal">
      <formula>1</formula>
    </cfRule>
  </conditionalFormatting>
  <conditionalFormatting sqref="R62">
    <cfRule type="expression" dxfId="340" priority="338">
      <formula>IF(IFERROR(VLOOKUP(R$64,INDIRECT($AH$3 &amp; "!$96:$104"),6,FALSE), "") = 2, 1)</formula>
    </cfRule>
    <cfRule type="expression" dxfId="339" priority="339">
      <formula>IF(IFERROR(VLOOKUP(R$64,INDIRECT($AH$3 &amp; "!$96:$104"),6,FALSE), "") = 1, 1)</formula>
    </cfRule>
  </conditionalFormatting>
  <conditionalFormatting sqref="D39">
    <cfRule type="cellIs" dxfId="338" priority="328" operator="equal">
      <formula>"中３"</formula>
    </cfRule>
    <cfRule type="cellIs" dxfId="337" priority="329" operator="equal">
      <formula>"中２"</formula>
    </cfRule>
    <cfRule type="cellIs" dxfId="336" priority="330" operator="equal">
      <formula>"中１"</formula>
    </cfRule>
    <cfRule type="cellIs" dxfId="335" priority="331" operator="equal">
      <formula>"高３"</formula>
    </cfRule>
    <cfRule type="cellIs" dxfId="334" priority="332" operator="equal">
      <formula>"高２"</formula>
    </cfRule>
    <cfRule type="cellIs" dxfId="333" priority="333" operator="equal">
      <formula>"高１"</formula>
    </cfRule>
    <cfRule type="cellIs" dxfId="332" priority="334" operator="equal">
      <formula>4</formula>
    </cfRule>
    <cfRule type="cellIs" dxfId="331" priority="335" operator="equal">
      <formula>3</formula>
    </cfRule>
    <cfRule type="cellIs" dxfId="330" priority="336" operator="equal">
      <formula>2</formula>
    </cfRule>
    <cfRule type="cellIs" dxfId="329" priority="337" operator="equal">
      <formula>1</formula>
    </cfRule>
  </conditionalFormatting>
  <conditionalFormatting sqref="F39">
    <cfRule type="cellIs" dxfId="328" priority="318" operator="equal">
      <formula>"中３"</formula>
    </cfRule>
    <cfRule type="cellIs" dxfId="327" priority="319" operator="equal">
      <formula>"中２"</formula>
    </cfRule>
    <cfRule type="cellIs" dxfId="326" priority="320" operator="equal">
      <formula>"中１"</formula>
    </cfRule>
    <cfRule type="cellIs" dxfId="325" priority="321" operator="equal">
      <formula>"高３"</formula>
    </cfRule>
    <cfRule type="cellIs" dxfId="324" priority="322" operator="equal">
      <formula>"高２"</formula>
    </cfRule>
    <cfRule type="cellIs" dxfId="323" priority="323" operator="equal">
      <formula>"高１"</formula>
    </cfRule>
    <cfRule type="cellIs" dxfId="322" priority="324" operator="equal">
      <formula>4</formula>
    </cfRule>
    <cfRule type="cellIs" dxfId="321" priority="325" operator="equal">
      <formula>3</formula>
    </cfRule>
    <cfRule type="cellIs" dxfId="320" priority="326" operator="equal">
      <formula>2</formula>
    </cfRule>
    <cfRule type="cellIs" dxfId="319" priority="327" operator="equal">
      <formula>1</formula>
    </cfRule>
  </conditionalFormatting>
  <conditionalFormatting sqref="H39">
    <cfRule type="cellIs" dxfId="318" priority="308" operator="equal">
      <formula>"中３"</formula>
    </cfRule>
    <cfRule type="cellIs" dxfId="317" priority="309" operator="equal">
      <formula>"中２"</formula>
    </cfRule>
    <cfRule type="cellIs" dxfId="316" priority="310" operator="equal">
      <formula>"中１"</formula>
    </cfRule>
    <cfRule type="cellIs" dxfId="315" priority="311" operator="equal">
      <formula>"高３"</formula>
    </cfRule>
    <cfRule type="cellIs" dxfId="314" priority="312" operator="equal">
      <formula>"高２"</formula>
    </cfRule>
    <cfRule type="cellIs" dxfId="313" priority="313" operator="equal">
      <formula>"高１"</formula>
    </cfRule>
    <cfRule type="cellIs" dxfId="312" priority="314" operator="equal">
      <formula>4</formula>
    </cfRule>
    <cfRule type="cellIs" dxfId="311" priority="315" operator="equal">
      <formula>3</formula>
    </cfRule>
    <cfRule type="cellIs" dxfId="310" priority="316" operator="equal">
      <formula>2</formula>
    </cfRule>
    <cfRule type="cellIs" dxfId="309" priority="317" operator="equal">
      <formula>1</formula>
    </cfRule>
  </conditionalFormatting>
  <conditionalFormatting sqref="J39">
    <cfRule type="cellIs" dxfId="308" priority="298" operator="equal">
      <formula>"中３"</formula>
    </cfRule>
    <cfRule type="cellIs" dxfId="307" priority="299" operator="equal">
      <formula>"中２"</formula>
    </cfRule>
    <cfRule type="cellIs" dxfId="306" priority="300" operator="equal">
      <formula>"中１"</formula>
    </cfRule>
    <cfRule type="cellIs" dxfId="305" priority="301" operator="equal">
      <formula>"高３"</formula>
    </cfRule>
    <cfRule type="cellIs" dxfId="304" priority="302" operator="equal">
      <formula>"高２"</formula>
    </cfRule>
    <cfRule type="cellIs" dxfId="303" priority="303" operator="equal">
      <formula>"高１"</formula>
    </cfRule>
    <cfRule type="cellIs" dxfId="302" priority="304" operator="equal">
      <formula>4</formula>
    </cfRule>
    <cfRule type="cellIs" dxfId="301" priority="305" operator="equal">
      <formula>3</formula>
    </cfRule>
    <cfRule type="cellIs" dxfId="300" priority="306" operator="equal">
      <formula>2</formula>
    </cfRule>
    <cfRule type="cellIs" dxfId="299" priority="307" operator="equal">
      <formula>1</formula>
    </cfRule>
  </conditionalFormatting>
  <conditionalFormatting sqref="P39">
    <cfRule type="cellIs" dxfId="298" priority="288" operator="equal">
      <formula>"中３"</formula>
    </cfRule>
    <cfRule type="cellIs" dxfId="297" priority="289" operator="equal">
      <formula>"中２"</formula>
    </cfRule>
    <cfRule type="cellIs" dxfId="296" priority="290" operator="equal">
      <formula>"中１"</formula>
    </cfRule>
    <cfRule type="cellIs" dxfId="295" priority="291" operator="equal">
      <formula>"高３"</formula>
    </cfRule>
    <cfRule type="cellIs" dxfId="294" priority="292" operator="equal">
      <formula>"高２"</formula>
    </cfRule>
    <cfRule type="cellIs" dxfId="293" priority="293" operator="equal">
      <formula>"高１"</formula>
    </cfRule>
    <cfRule type="cellIs" dxfId="292" priority="294" operator="equal">
      <formula>4</formula>
    </cfRule>
    <cfRule type="cellIs" dxfId="291" priority="295" operator="equal">
      <formula>3</formula>
    </cfRule>
    <cfRule type="cellIs" dxfId="290" priority="296" operator="equal">
      <formula>2</formula>
    </cfRule>
    <cfRule type="cellIs" dxfId="289" priority="297" operator="equal">
      <formula>1</formula>
    </cfRule>
  </conditionalFormatting>
  <conditionalFormatting sqref="R39">
    <cfRule type="cellIs" dxfId="288" priority="278" operator="equal">
      <formula>"中３"</formula>
    </cfRule>
    <cfRule type="cellIs" dxfId="287" priority="279" operator="equal">
      <formula>"中２"</formula>
    </cfRule>
    <cfRule type="cellIs" dxfId="286" priority="280" operator="equal">
      <formula>"中１"</formula>
    </cfRule>
    <cfRule type="cellIs" dxfId="285" priority="281" operator="equal">
      <formula>"高３"</formula>
    </cfRule>
    <cfRule type="cellIs" dxfId="284" priority="282" operator="equal">
      <formula>"高２"</formula>
    </cfRule>
    <cfRule type="cellIs" dxfId="283" priority="283" operator="equal">
      <formula>"高１"</formula>
    </cfRule>
    <cfRule type="cellIs" dxfId="282" priority="284" operator="equal">
      <formula>4</formula>
    </cfRule>
    <cfRule type="cellIs" dxfId="281" priority="285" operator="equal">
      <formula>3</formula>
    </cfRule>
    <cfRule type="cellIs" dxfId="280" priority="286" operator="equal">
      <formula>2</formula>
    </cfRule>
    <cfRule type="cellIs" dxfId="279" priority="287" operator="equal">
      <formula>1</formula>
    </cfRule>
  </conditionalFormatting>
  <conditionalFormatting sqref="T39">
    <cfRule type="cellIs" dxfId="278" priority="268" operator="equal">
      <formula>"中３"</formula>
    </cfRule>
    <cfRule type="cellIs" dxfId="277" priority="269" operator="equal">
      <formula>"中２"</formula>
    </cfRule>
    <cfRule type="cellIs" dxfId="276" priority="270" operator="equal">
      <formula>"中１"</formula>
    </cfRule>
    <cfRule type="cellIs" dxfId="275" priority="271" operator="equal">
      <formula>"高３"</formula>
    </cfRule>
    <cfRule type="cellIs" dxfId="274" priority="272" operator="equal">
      <formula>"高２"</formula>
    </cfRule>
    <cfRule type="cellIs" dxfId="273" priority="273" operator="equal">
      <formula>"高１"</formula>
    </cfRule>
    <cfRule type="cellIs" dxfId="272" priority="274" operator="equal">
      <formula>4</formula>
    </cfRule>
    <cfRule type="cellIs" dxfId="271" priority="275" operator="equal">
      <formula>3</formula>
    </cfRule>
    <cfRule type="cellIs" dxfId="270" priority="276" operator="equal">
      <formula>2</formula>
    </cfRule>
    <cfRule type="cellIs" dxfId="269" priority="277" operator="equal">
      <formula>1</formula>
    </cfRule>
  </conditionalFormatting>
  <conditionalFormatting sqref="V39">
    <cfRule type="cellIs" dxfId="268" priority="258" operator="equal">
      <formula>"中３"</formula>
    </cfRule>
    <cfRule type="cellIs" dxfId="267" priority="259" operator="equal">
      <formula>"中２"</formula>
    </cfRule>
    <cfRule type="cellIs" dxfId="266" priority="260" operator="equal">
      <formula>"中１"</formula>
    </cfRule>
    <cfRule type="cellIs" dxfId="265" priority="261" operator="equal">
      <formula>"高３"</formula>
    </cfRule>
    <cfRule type="cellIs" dxfId="264" priority="262" operator="equal">
      <formula>"高２"</formula>
    </cfRule>
    <cfRule type="cellIs" dxfId="263" priority="263" operator="equal">
      <formula>"高１"</formula>
    </cfRule>
    <cfRule type="cellIs" dxfId="262" priority="264" operator="equal">
      <formula>4</formula>
    </cfRule>
    <cfRule type="cellIs" dxfId="261" priority="265" operator="equal">
      <formula>3</formula>
    </cfRule>
    <cfRule type="cellIs" dxfId="260" priority="266" operator="equal">
      <formula>2</formula>
    </cfRule>
    <cfRule type="cellIs" dxfId="259" priority="267" operator="equal">
      <formula>1</formula>
    </cfRule>
  </conditionalFormatting>
  <conditionalFormatting sqref="D40">
    <cfRule type="cellIs" dxfId="258" priority="248" operator="equal">
      <formula>"中３"</formula>
    </cfRule>
    <cfRule type="cellIs" dxfId="257" priority="249" operator="equal">
      <formula>"中２"</formula>
    </cfRule>
    <cfRule type="cellIs" dxfId="256" priority="250" operator="equal">
      <formula>"中１"</formula>
    </cfRule>
    <cfRule type="cellIs" dxfId="255" priority="251" operator="equal">
      <formula>"高３"</formula>
    </cfRule>
    <cfRule type="cellIs" dxfId="254" priority="252" operator="equal">
      <formula>"高２"</formula>
    </cfRule>
    <cfRule type="cellIs" dxfId="253" priority="253" operator="equal">
      <formula>"高１"</formula>
    </cfRule>
    <cfRule type="cellIs" dxfId="252" priority="254" operator="equal">
      <formula>4</formula>
    </cfRule>
    <cfRule type="cellIs" dxfId="251" priority="255" operator="equal">
      <formula>3</formula>
    </cfRule>
    <cfRule type="cellIs" dxfId="250" priority="256" operator="equal">
      <formula>2</formula>
    </cfRule>
    <cfRule type="cellIs" dxfId="249" priority="257" operator="equal">
      <formula>1</formula>
    </cfRule>
  </conditionalFormatting>
  <conditionalFormatting sqref="F40">
    <cfRule type="cellIs" dxfId="248" priority="238" operator="equal">
      <formula>"中３"</formula>
    </cfRule>
    <cfRule type="cellIs" dxfId="247" priority="239" operator="equal">
      <formula>"中２"</formula>
    </cfRule>
    <cfRule type="cellIs" dxfId="246" priority="240" operator="equal">
      <formula>"中１"</formula>
    </cfRule>
    <cfRule type="cellIs" dxfId="245" priority="241" operator="equal">
      <formula>"高３"</formula>
    </cfRule>
    <cfRule type="cellIs" dxfId="244" priority="242" operator="equal">
      <formula>"高２"</formula>
    </cfRule>
    <cfRule type="cellIs" dxfId="243" priority="243" operator="equal">
      <formula>"高１"</formula>
    </cfRule>
    <cfRule type="cellIs" dxfId="242" priority="244" operator="equal">
      <formula>4</formula>
    </cfRule>
    <cfRule type="cellIs" dxfId="241" priority="245" operator="equal">
      <formula>3</formula>
    </cfRule>
    <cfRule type="cellIs" dxfId="240" priority="246" operator="equal">
      <formula>2</formula>
    </cfRule>
    <cfRule type="cellIs" dxfId="239" priority="247" operator="equal">
      <formula>1</formula>
    </cfRule>
  </conditionalFormatting>
  <conditionalFormatting sqref="H40">
    <cfRule type="cellIs" dxfId="238" priority="228" operator="equal">
      <formula>"中３"</formula>
    </cfRule>
    <cfRule type="cellIs" dxfId="237" priority="229" operator="equal">
      <formula>"中２"</formula>
    </cfRule>
    <cfRule type="cellIs" dxfId="236" priority="230" operator="equal">
      <formula>"中１"</formula>
    </cfRule>
    <cfRule type="cellIs" dxfId="235" priority="231" operator="equal">
      <formula>"高３"</formula>
    </cfRule>
    <cfRule type="cellIs" dxfId="234" priority="232" operator="equal">
      <formula>"高２"</formula>
    </cfRule>
    <cfRule type="cellIs" dxfId="233" priority="233" operator="equal">
      <formula>"高１"</formula>
    </cfRule>
    <cfRule type="cellIs" dxfId="232" priority="234" operator="equal">
      <formula>4</formula>
    </cfRule>
    <cfRule type="cellIs" dxfId="231" priority="235" operator="equal">
      <formula>3</formula>
    </cfRule>
    <cfRule type="cellIs" dxfId="230" priority="236" operator="equal">
      <formula>2</formula>
    </cfRule>
    <cfRule type="cellIs" dxfId="229" priority="237" operator="equal">
      <formula>1</formula>
    </cfRule>
  </conditionalFormatting>
  <conditionalFormatting sqref="J40">
    <cfRule type="cellIs" dxfId="228" priority="218" operator="equal">
      <formula>"中３"</formula>
    </cfRule>
    <cfRule type="cellIs" dxfId="227" priority="219" operator="equal">
      <formula>"中２"</formula>
    </cfRule>
    <cfRule type="cellIs" dxfId="226" priority="220" operator="equal">
      <formula>"中１"</formula>
    </cfRule>
    <cfRule type="cellIs" dxfId="225" priority="221" operator="equal">
      <formula>"高３"</formula>
    </cfRule>
    <cfRule type="cellIs" dxfId="224" priority="222" operator="equal">
      <formula>"高２"</formula>
    </cfRule>
    <cfRule type="cellIs" dxfId="223" priority="223" operator="equal">
      <formula>"高１"</formula>
    </cfRule>
    <cfRule type="cellIs" dxfId="222" priority="224" operator="equal">
      <formula>4</formula>
    </cfRule>
    <cfRule type="cellIs" dxfId="221" priority="225" operator="equal">
      <formula>3</formula>
    </cfRule>
    <cfRule type="cellIs" dxfId="220" priority="226" operator="equal">
      <formula>2</formula>
    </cfRule>
    <cfRule type="cellIs" dxfId="219" priority="227" operator="equal">
      <formula>1</formula>
    </cfRule>
  </conditionalFormatting>
  <conditionalFormatting sqref="P40">
    <cfRule type="cellIs" dxfId="218" priority="208" operator="equal">
      <formula>"中３"</formula>
    </cfRule>
    <cfRule type="cellIs" dxfId="217" priority="209" operator="equal">
      <formula>"中２"</formula>
    </cfRule>
    <cfRule type="cellIs" dxfId="216" priority="210" operator="equal">
      <formula>"中１"</formula>
    </cfRule>
    <cfRule type="cellIs" dxfId="215" priority="211" operator="equal">
      <formula>"高３"</formula>
    </cfRule>
    <cfRule type="cellIs" dxfId="214" priority="212" operator="equal">
      <formula>"高２"</formula>
    </cfRule>
    <cfRule type="cellIs" dxfId="213" priority="213" operator="equal">
      <formula>"高１"</formula>
    </cfRule>
    <cfRule type="cellIs" dxfId="212" priority="214" operator="equal">
      <formula>4</formula>
    </cfRule>
    <cfRule type="cellIs" dxfId="211" priority="215" operator="equal">
      <formula>3</formula>
    </cfRule>
    <cfRule type="cellIs" dxfId="210" priority="216" operator="equal">
      <formula>2</formula>
    </cfRule>
    <cfRule type="cellIs" dxfId="209" priority="217" operator="equal">
      <formula>1</formula>
    </cfRule>
  </conditionalFormatting>
  <conditionalFormatting sqref="R40">
    <cfRule type="cellIs" dxfId="208" priority="198" operator="equal">
      <formula>"中３"</formula>
    </cfRule>
    <cfRule type="cellIs" dxfId="207" priority="199" operator="equal">
      <formula>"中２"</formula>
    </cfRule>
    <cfRule type="cellIs" dxfId="206" priority="200" operator="equal">
      <formula>"中１"</formula>
    </cfRule>
    <cfRule type="cellIs" dxfId="205" priority="201" operator="equal">
      <formula>"高３"</formula>
    </cfRule>
    <cfRule type="cellIs" dxfId="204" priority="202" operator="equal">
      <formula>"高２"</formula>
    </cfRule>
    <cfRule type="cellIs" dxfId="203" priority="203" operator="equal">
      <formula>"高１"</formula>
    </cfRule>
    <cfRule type="cellIs" dxfId="202" priority="204" operator="equal">
      <formula>4</formula>
    </cfRule>
    <cfRule type="cellIs" dxfId="201" priority="205" operator="equal">
      <formula>3</formula>
    </cfRule>
    <cfRule type="cellIs" dxfId="200" priority="206" operator="equal">
      <formula>2</formula>
    </cfRule>
    <cfRule type="cellIs" dxfId="199" priority="207" operator="equal">
      <formula>1</formula>
    </cfRule>
  </conditionalFormatting>
  <conditionalFormatting sqref="T40">
    <cfRule type="cellIs" dxfId="198" priority="188" operator="equal">
      <formula>"中３"</formula>
    </cfRule>
    <cfRule type="cellIs" dxfId="197" priority="189" operator="equal">
      <formula>"中２"</formula>
    </cfRule>
    <cfRule type="cellIs" dxfId="196" priority="190" operator="equal">
      <formula>"中１"</formula>
    </cfRule>
    <cfRule type="cellIs" dxfId="195" priority="191" operator="equal">
      <formula>"高３"</formula>
    </cfRule>
    <cfRule type="cellIs" dxfId="194" priority="192" operator="equal">
      <formula>"高２"</formula>
    </cfRule>
    <cfRule type="cellIs" dxfId="193" priority="193" operator="equal">
      <formula>"高１"</formula>
    </cfRule>
    <cfRule type="cellIs" dxfId="192" priority="194" operator="equal">
      <formula>4</formula>
    </cfRule>
    <cfRule type="cellIs" dxfId="191" priority="195" operator="equal">
      <formula>3</formula>
    </cfRule>
    <cfRule type="cellIs" dxfId="190" priority="196" operator="equal">
      <formula>2</formula>
    </cfRule>
    <cfRule type="cellIs" dxfId="189" priority="197" operator="equal">
      <formula>1</formula>
    </cfRule>
  </conditionalFormatting>
  <conditionalFormatting sqref="B12 D12 F12 H12 J12 L12 N12 P12 R12 T12 V12 X12">
    <cfRule type="cellIs" dxfId="188" priority="178" operator="equal">
      <formula>"中３"</formula>
    </cfRule>
    <cfRule type="cellIs" dxfId="187" priority="179" operator="equal">
      <formula>"中２"</formula>
    </cfRule>
    <cfRule type="cellIs" dxfId="186" priority="180" operator="equal">
      <formula>"中１"</formula>
    </cfRule>
    <cfRule type="cellIs" dxfId="185" priority="181" operator="equal">
      <formula>"高３"</formula>
    </cfRule>
    <cfRule type="cellIs" dxfId="184" priority="182" operator="equal">
      <formula>"高２"</formula>
    </cfRule>
    <cfRule type="cellIs" dxfId="183" priority="183" operator="equal">
      <formula>"高１"</formula>
    </cfRule>
    <cfRule type="cellIs" dxfId="182" priority="184" operator="equal">
      <formula>4</formula>
    </cfRule>
    <cfRule type="cellIs" dxfId="181" priority="185" operator="equal">
      <formula>3</formula>
    </cfRule>
    <cfRule type="cellIs" dxfId="180" priority="186" operator="equal">
      <formula>2</formula>
    </cfRule>
    <cfRule type="cellIs" dxfId="179" priority="187" operator="equal">
      <formula>1</formula>
    </cfRule>
  </conditionalFormatting>
  <conditionalFormatting sqref="B12 D12 F12 H12 J12 L12 N12 P12 R12 T12 V12 X12">
    <cfRule type="expression" dxfId="178" priority="177">
      <formula>IF(VLOOKUP(B13,INDIRECT($AH$3 &amp; "!$2:$49"),5,FALSE) = 1, 1)</formula>
    </cfRule>
  </conditionalFormatting>
  <conditionalFormatting sqref="B12:Y12">
    <cfRule type="expression" dxfId="177" priority="176">
      <formula>IF(VLOOKUP(B13,INDIRECT($AH$3 &amp; "!$2:$49"),5,FALSE) = 2, 1)</formula>
    </cfRule>
  </conditionalFormatting>
  <conditionalFormatting sqref="B18 D18 F18 H18 J18 L18 N18 P18 R18 T18 V18 X18">
    <cfRule type="cellIs" dxfId="176" priority="166" operator="equal">
      <formula>"中３"</formula>
    </cfRule>
    <cfRule type="cellIs" dxfId="175" priority="167" operator="equal">
      <formula>"中２"</formula>
    </cfRule>
    <cfRule type="cellIs" dxfId="174" priority="168" operator="equal">
      <formula>"中１"</formula>
    </cfRule>
    <cfRule type="cellIs" dxfId="173" priority="169" operator="equal">
      <formula>"高３"</formula>
    </cfRule>
    <cfRule type="cellIs" dxfId="172" priority="170" operator="equal">
      <formula>"高２"</formula>
    </cfRule>
    <cfRule type="cellIs" dxfId="171" priority="171" operator="equal">
      <formula>"高１"</formula>
    </cfRule>
    <cfRule type="cellIs" dxfId="170" priority="172" operator="equal">
      <formula>4</formula>
    </cfRule>
    <cfRule type="cellIs" dxfId="169" priority="173" operator="equal">
      <formula>3</formula>
    </cfRule>
    <cfRule type="cellIs" dxfId="168" priority="174" operator="equal">
      <formula>2</formula>
    </cfRule>
    <cfRule type="cellIs" dxfId="167" priority="175" operator="equal">
      <formula>1</formula>
    </cfRule>
  </conditionalFormatting>
  <conditionalFormatting sqref="B18 D18 F18 H18 J18 L18 N18 P18 R18 T18 V18 X18">
    <cfRule type="expression" dxfId="166" priority="165">
      <formula>IF(VLOOKUP(B19,INDIRECT($AH$3 &amp; "!$2:$49"),5,FALSE) = 1, 1)</formula>
    </cfRule>
  </conditionalFormatting>
  <conditionalFormatting sqref="B18:Y18">
    <cfRule type="expression" dxfId="165" priority="164">
      <formula>IF(VLOOKUP(B19,INDIRECT($AH$3 &amp; "!$2:$49"),5,FALSE) = 2, 1)</formula>
    </cfRule>
  </conditionalFormatting>
  <conditionalFormatting sqref="B24 D24 F24 H24 J24 L24 N24 P24 R24 T24 V24 X24">
    <cfRule type="cellIs" dxfId="164" priority="154" operator="equal">
      <formula>"中３"</formula>
    </cfRule>
    <cfRule type="cellIs" dxfId="163" priority="155" operator="equal">
      <formula>"中２"</formula>
    </cfRule>
    <cfRule type="cellIs" dxfId="162" priority="156" operator="equal">
      <formula>"中１"</formula>
    </cfRule>
    <cfRule type="cellIs" dxfId="161" priority="157" operator="equal">
      <formula>"高３"</formula>
    </cfRule>
    <cfRule type="cellIs" dxfId="160" priority="158" operator="equal">
      <formula>"高２"</formula>
    </cfRule>
    <cfRule type="cellIs" dxfId="159" priority="159" operator="equal">
      <formula>"高１"</formula>
    </cfRule>
    <cfRule type="cellIs" dxfId="158" priority="160" operator="equal">
      <formula>4</formula>
    </cfRule>
    <cfRule type="cellIs" dxfId="157" priority="161" operator="equal">
      <formula>3</formula>
    </cfRule>
    <cfRule type="cellIs" dxfId="156" priority="162" operator="equal">
      <formula>2</formula>
    </cfRule>
    <cfRule type="cellIs" dxfId="155" priority="163" operator="equal">
      <formula>1</formula>
    </cfRule>
  </conditionalFormatting>
  <conditionalFormatting sqref="B24 D24 F24 H24 J24 L24 N24 P24 R24 T24 V24 X24">
    <cfRule type="expression" dxfId="154" priority="153">
      <formula>IF(VLOOKUP(B25,INDIRECT($AH$3 &amp; "!$2:$49"),5,FALSE) = 1, 1)</formula>
    </cfRule>
  </conditionalFormatting>
  <conditionalFormatting sqref="B24:Y24">
    <cfRule type="expression" dxfId="153" priority="152">
      <formula>IF(VLOOKUP(B25,INDIRECT($AH$3 &amp; "!$2:$49"),5,FALSE) = 2, 1)</formula>
    </cfRule>
  </conditionalFormatting>
  <conditionalFormatting sqref="V40">
    <cfRule type="cellIs" dxfId="152" priority="142" operator="equal">
      <formula>"中３"</formula>
    </cfRule>
    <cfRule type="cellIs" dxfId="151" priority="143" operator="equal">
      <formula>"中２"</formula>
    </cfRule>
    <cfRule type="cellIs" dxfId="150" priority="144" operator="equal">
      <formula>"中１"</formula>
    </cfRule>
    <cfRule type="cellIs" dxfId="149" priority="145" operator="equal">
      <formula>"高３"</formula>
    </cfRule>
    <cfRule type="cellIs" dxfId="148" priority="146" operator="equal">
      <formula>"高２"</formula>
    </cfRule>
    <cfRule type="cellIs" dxfId="147" priority="147" operator="equal">
      <formula>"高１"</formula>
    </cfRule>
    <cfRule type="cellIs" dxfId="146" priority="148" operator="equal">
      <formula>4</formula>
    </cfRule>
    <cfRule type="cellIs" dxfId="145" priority="149" operator="equal">
      <formula>3</formula>
    </cfRule>
    <cfRule type="cellIs" dxfId="144" priority="150" operator="equal">
      <formula>2</formula>
    </cfRule>
    <cfRule type="cellIs" dxfId="143" priority="151" operator="equal">
      <formula>1</formula>
    </cfRule>
  </conditionalFormatting>
  <conditionalFormatting sqref="N34:W34">
    <cfRule type="expression" dxfId="142" priority="140">
      <formula>IF(VLOOKUP(N35,INDIRECT($AH$3 &amp; "!$52:$74"),6,FALSE) = 2, 1)</formula>
    </cfRule>
    <cfRule type="expression" dxfId="141" priority="141">
      <formula>IF(VLOOKUP(N35,INDIRECT($AH$3 &amp; "!$52:$74"),6,FALSE) = 1, 1)</formula>
    </cfRule>
  </conditionalFormatting>
  <conditionalFormatting sqref="B41:K41">
    <cfRule type="expression" dxfId="140" priority="138">
      <formula>IF(VLOOKUP(B42,INDIRECT($AH$3 &amp; "!$52:$74"),6,FALSE) = 2, 1)</formula>
    </cfRule>
    <cfRule type="expression" dxfId="139" priority="139">
      <formula>IF(VLOOKUP(B42,INDIRECT($AH$3 &amp; "!$52:$74"),6,FALSE) = 1, 1)</formula>
    </cfRule>
  </conditionalFormatting>
  <conditionalFormatting sqref="N41:W41">
    <cfRule type="expression" dxfId="138" priority="136">
      <formula>IF(VLOOKUP(N42,INDIRECT($AH$3 &amp; "!$52:$74"),6,FALSE) = 2, 1)</formula>
    </cfRule>
    <cfRule type="expression" dxfId="137" priority="137">
      <formula>IF(VLOOKUP(N42,INDIRECT($AH$3 &amp; "!$52:$74"),6,FALSE) = 1, 1)</formula>
    </cfRule>
  </conditionalFormatting>
  <conditionalFormatting sqref="D60:D61">
    <cfRule type="cellIs" dxfId="136" priority="126" operator="equal">
      <formula>"中３"</formula>
    </cfRule>
    <cfRule type="cellIs" dxfId="135" priority="127" operator="equal">
      <formula>"中２"</formula>
    </cfRule>
    <cfRule type="cellIs" dxfId="134" priority="128" operator="equal">
      <formula>"中１"</formula>
    </cfRule>
    <cfRule type="cellIs" dxfId="133" priority="129" operator="equal">
      <formula>"高３"</formula>
    </cfRule>
    <cfRule type="cellIs" dxfId="132" priority="130" operator="equal">
      <formula>"高２"</formula>
    </cfRule>
    <cfRule type="cellIs" dxfId="131" priority="131" operator="equal">
      <formula>"高１"</formula>
    </cfRule>
    <cfRule type="cellIs" dxfId="130" priority="132" operator="equal">
      <formula>4</formula>
    </cfRule>
    <cfRule type="cellIs" dxfId="129" priority="133" operator="equal">
      <formula>3</formula>
    </cfRule>
    <cfRule type="cellIs" dxfId="128" priority="134" operator="equal">
      <formula>2</formula>
    </cfRule>
    <cfRule type="cellIs" dxfId="127" priority="135" operator="equal">
      <formula>1</formula>
    </cfRule>
  </conditionalFormatting>
  <conditionalFormatting sqref="F60:F61">
    <cfRule type="cellIs" dxfId="126" priority="116" operator="equal">
      <formula>"中３"</formula>
    </cfRule>
    <cfRule type="cellIs" dxfId="125" priority="117" operator="equal">
      <formula>"中２"</formula>
    </cfRule>
    <cfRule type="cellIs" dxfId="124" priority="118" operator="equal">
      <formula>"中１"</formula>
    </cfRule>
    <cfRule type="cellIs" dxfId="123" priority="119" operator="equal">
      <formula>"高３"</formula>
    </cfRule>
    <cfRule type="cellIs" dxfId="122" priority="120" operator="equal">
      <formula>"高２"</formula>
    </cfRule>
    <cfRule type="cellIs" dxfId="121" priority="121" operator="equal">
      <formula>"高１"</formula>
    </cfRule>
    <cfRule type="cellIs" dxfId="120" priority="122" operator="equal">
      <formula>4</formula>
    </cfRule>
    <cfRule type="cellIs" dxfId="119" priority="123" operator="equal">
      <formula>3</formula>
    </cfRule>
    <cfRule type="cellIs" dxfId="118" priority="124" operator="equal">
      <formula>2</formula>
    </cfRule>
    <cfRule type="cellIs" dxfId="117" priority="125" operator="equal">
      <formula>1</formula>
    </cfRule>
  </conditionalFormatting>
  <conditionalFormatting sqref="H60:H61">
    <cfRule type="cellIs" dxfId="116" priority="106" operator="equal">
      <formula>"中３"</formula>
    </cfRule>
    <cfRule type="cellIs" dxfId="115" priority="107" operator="equal">
      <formula>"中２"</formula>
    </cfRule>
    <cfRule type="cellIs" dxfId="114" priority="108" operator="equal">
      <formula>"中１"</formula>
    </cfRule>
    <cfRule type="cellIs" dxfId="113" priority="109" operator="equal">
      <formula>"高３"</formula>
    </cfRule>
    <cfRule type="cellIs" dxfId="112" priority="110" operator="equal">
      <formula>"高２"</formula>
    </cfRule>
    <cfRule type="cellIs" dxfId="111" priority="111" operator="equal">
      <formula>"高１"</formula>
    </cfRule>
    <cfRule type="cellIs" dxfId="110" priority="112" operator="equal">
      <formula>4</formula>
    </cfRule>
    <cfRule type="cellIs" dxfId="109" priority="113" operator="equal">
      <formula>3</formula>
    </cfRule>
    <cfRule type="cellIs" dxfId="108" priority="114" operator="equal">
      <formula>2</formula>
    </cfRule>
    <cfRule type="cellIs" dxfId="107" priority="115" operator="equal">
      <formula>1</formula>
    </cfRule>
  </conditionalFormatting>
  <conditionalFormatting sqref="J60:J61">
    <cfRule type="cellIs" dxfId="106" priority="96" operator="equal">
      <formula>"中３"</formula>
    </cfRule>
    <cfRule type="cellIs" dxfId="105" priority="97" operator="equal">
      <formula>"中２"</formula>
    </cfRule>
    <cfRule type="cellIs" dxfId="104" priority="98" operator="equal">
      <formula>"中１"</formula>
    </cfRule>
    <cfRule type="cellIs" dxfId="103" priority="99" operator="equal">
      <formula>"高３"</formula>
    </cfRule>
    <cfRule type="cellIs" dxfId="102" priority="100" operator="equal">
      <formula>"高２"</formula>
    </cfRule>
    <cfRule type="cellIs" dxfId="101" priority="101" operator="equal">
      <formula>"高１"</formula>
    </cfRule>
    <cfRule type="cellIs" dxfId="100" priority="102" operator="equal">
      <formula>4</formula>
    </cfRule>
    <cfRule type="cellIs" dxfId="99" priority="103" operator="equal">
      <formula>3</formula>
    </cfRule>
    <cfRule type="cellIs" dxfId="98" priority="104" operator="equal">
      <formula>2</formula>
    </cfRule>
    <cfRule type="cellIs" dxfId="97" priority="105" operator="equal">
      <formula>1</formula>
    </cfRule>
  </conditionalFormatting>
  <conditionalFormatting sqref="L60:L61">
    <cfRule type="cellIs" dxfId="96" priority="86" operator="equal">
      <formula>"中３"</formula>
    </cfRule>
    <cfRule type="cellIs" dxfId="95" priority="87" operator="equal">
      <formula>"中２"</formula>
    </cfRule>
    <cfRule type="cellIs" dxfId="94" priority="88" operator="equal">
      <formula>"中１"</formula>
    </cfRule>
    <cfRule type="cellIs" dxfId="93" priority="89" operator="equal">
      <formula>"高３"</formula>
    </cfRule>
    <cfRule type="cellIs" dxfId="92" priority="90" operator="equal">
      <formula>"高２"</formula>
    </cfRule>
    <cfRule type="cellIs" dxfId="91" priority="91" operator="equal">
      <formula>"高１"</formula>
    </cfRule>
    <cfRule type="cellIs" dxfId="90" priority="92" operator="equal">
      <formula>4</formula>
    </cfRule>
    <cfRule type="cellIs" dxfId="89" priority="93" operator="equal">
      <formula>3</formula>
    </cfRule>
    <cfRule type="cellIs" dxfId="88" priority="94" operator="equal">
      <formula>2</formula>
    </cfRule>
    <cfRule type="cellIs" dxfId="87" priority="95" operator="equal">
      <formula>1</formula>
    </cfRule>
  </conditionalFormatting>
  <conditionalFormatting sqref="N60:N61">
    <cfRule type="cellIs" dxfId="86" priority="76" operator="equal">
      <formula>"中３"</formula>
    </cfRule>
    <cfRule type="cellIs" dxfId="85" priority="77" operator="equal">
      <formula>"中２"</formula>
    </cfRule>
    <cfRule type="cellIs" dxfId="84" priority="78" operator="equal">
      <formula>"中１"</formula>
    </cfRule>
    <cfRule type="cellIs" dxfId="83" priority="79" operator="equal">
      <formula>"高３"</formula>
    </cfRule>
    <cfRule type="cellIs" dxfId="82" priority="80" operator="equal">
      <formula>"高２"</formula>
    </cfRule>
    <cfRule type="cellIs" dxfId="81" priority="81" operator="equal">
      <formula>"高１"</formula>
    </cfRule>
    <cfRule type="cellIs" dxfId="80" priority="82" operator="equal">
      <formula>4</formula>
    </cfRule>
    <cfRule type="cellIs" dxfId="79" priority="83" operator="equal">
      <formula>3</formula>
    </cfRule>
    <cfRule type="cellIs" dxfId="78" priority="84" operator="equal">
      <formula>2</formula>
    </cfRule>
    <cfRule type="cellIs" dxfId="77" priority="85" operator="equal">
      <formula>1</formula>
    </cfRule>
  </conditionalFormatting>
  <conditionalFormatting sqref="P60:P61">
    <cfRule type="cellIs" dxfId="76" priority="66" operator="equal">
      <formula>"中３"</formula>
    </cfRule>
    <cfRule type="cellIs" dxfId="75" priority="67" operator="equal">
      <formula>"中２"</formula>
    </cfRule>
    <cfRule type="cellIs" dxfId="74" priority="68" operator="equal">
      <formula>"中１"</formula>
    </cfRule>
    <cfRule type="cellIs" dxfId="73" priority="69" operator="equal">
      <formula>"高３"</formula>
    </cfRule>
    <cfRule type="cellIs" dxfId="72" priority="70" operator="equal">
      <formula>"高２"</formula>
    </cfRule>
    <cfRule type="cellIs" dxfId="71" priority="71" operator="equal">
      <formula>"高１"</formula>
    </cfRule>
    <cfRule type="cellIs" dxfId="70" priority="72" operator="equal">
      <formula>4</formula>
    </cfRule>
    <cfRule type="cellIs" dxfId="69" priority="73" operator="equal">
      <formula>3</formula>
    </cfRule>
    <cfRule type="cellIs" dxfId="68" priority="74" operator="equal">
      <formula>2</formula>
    </cfRule>
    <cfRule type="cellIs" dxfId="67" priority="75" operator="equal">
      <formula>1</formula>
    </cfRule>
  </conditionalFormatting>
  <conditionalFormatting sqref="R60:R61">
    <cfRule type="cellIs" dxfId="66" priority="56" operator="equal">
      <formula>"中３"</formula>
    </cfRule>
    <cfRule type="cellIs" dxfId="65" priority="57" operator="equal">
      <formula>"中２"</formula>
    </cfRule>
    <cfRule type="cellIs" dxfId="64" priority="58" operator="equal">
      <formula>"中１"</formula>
    </cfRule>
    <cfRule type="cellIs" dxfId="63" priority="59" operator="equal">
      <formula>"高３"</formula>
    </cfRule>
    <cfRule type="cellIs" dxfId="62" priority="60" operator="equal">
      <formula>"高２"</formula>
    </cfRule>
    <cfRule type="cellIs" dxfId="61" priority="61" operator="equal">
      <formula>"高１"</formula>
    </cfRule>
    <cfRule type="cellIs" dxfId="60" priority="62" operator="equal">
      <formula>4</formula>
    </cfRule>
    <cfRule type="cellIs" dxfId="59" priority="63" operator="equal">
      <formula>3</formula>
    </cfRule>
    <cfRule type="cellIs" dxfId="58" priority="64" operator="equal">
      <formula>2</formula>
    </cfRule>
    <cfRule type="cellIs" dxfId="57" priority="65" operator="equal">
      <formula>1</formula>
    </cfRule>
  </conditionalFormatting>
  <conditionalFormatting sqref="B77:D77 F77:H77 J77:L77">
    <cfRule type="expression" dxfId="56" priority="25">
      <formula>IF(IFERROR(VLOOKUP(B$78,INDIRECT($AH$3 &amp; "!$116:$118"),11,FALSE), "") = 1, 1)</formula>
    </cfRule>
  </conditionalFormatting>
  <conditionalFormatting sqref="B68:D68 F68:H68 J68:L68">
    <cfRule type="expression" dxfId="55" priority="21">
      <formula>IF(IFERROR(VLOOKUP(B$78,INDIRECT($AH$3 &amp; "!$116:$118"),12,FALSE), "") = 4, 1)</formula>
    </cfRule>
    <cfRule type="expression" dxfId="54" priority="22">
      <formula>IF(IFERROR(VLOOKUP(B$78,INDIRECT($AH$3 &amp; "!$116:$118"),12,FALSE), "") = 3, 1)</formula>
    </cfRule>
    <cfRule type="expression" dxfId="53" priority="23">
      <formula>IF(IFERROR(VLOOKUP(B$78,INDIRECT($AH$3 &amp; "!$116:$118"),12,FALSE), "") = 2, 1)</formula>
    </cfRule>
    <cfRule type="expression" dxfId="52" priority="24">
      <formula>IF(IFERROR(VLOOKUP(B$78,INDIRECT($AH$3 &amp; "!$116:$118"),12,FALSE), "") = 1, 1)</formula>
    </cfRule>
  </conditionalFormatting>
  <conditionalFormatting sqref="B76:B77 B68:D75">
    <cfRule type="cellIs" dxfId="51" priority="46" operator="equal">
      <formula>"中３"</formula>
    </cfRule>
    <cfRule type="cellIs" dxfId="50" priority="47" operator="equal">
      <formula>"中２"</formula>
    </cfRule>
    <cfRule type="cellIs" dxfId="49" priority="48" operator="equal">
      <formula>"中１"</formula>
    </cfRule>
    <cfRule type="cellIs" dxfId="48" priority="49" operator="equal">
      <formula>"高３"</formula>
    </cfRule>
    <cfRule type="cellIs" dxfId="47" priority="50" operator="equal">
      <formula>"高２"</formula>
    </cfRule>
    <cfRule type="cellIs" dxfId="46" priority="51" operator="equal">
      <formula>"高１"</formula>
    </cfRule>
    <cfRule type="cellIs" dxfId="45" priority="52" operator="equal">
      <formula>4</formula>
    </cfRule>
    <cfRule type="cellIs" dxfId="44" priority="53" operator="equal">
      <formula>3</formula>
    </cfRule>
    <cfRule type="cellIs" dxfId="43" priority="54" operator="equal">
      <formula>2</formula>
    </cfRule>
    <cfRule type="cellIs" dxfId="42" priority="55" operator="equal">
      <formula>1</formula>
    </cfRule>
  </conditionalFormatting>
  <conditionalFormatting sqref="I68:I77">
    <cfRule type="cellIs" dxfId="41" priority="36" operator="equal">
      <formula>"中３"</formula>
    </cfRule>
    <cfRule type="cellIs" dxfId="40" priority="37" operator="equal">
      <formula>"中２"</formula>
    </cfRule>
    <cfRule type="cellIs" dxfId="39" priority="38" operator="equal">
      <formula>"中１"</formula>
    </cfRule>
    <cfRule type="cellIs" dxfId="38" priority="39" operator="equal">
      <formula>"高３"</formula>
    </cfRule>
    <cfRule type="cellIs" dxfId="37" priority="40" operator="equal">
      <formula>"高２"</formula>
    </cfRule>
    <cfRule type="cellIs" dxfId="36" priority="41" operator="equal">
      <formula>"高１"</formula>
    </cfRule>
    <cfRule type="cellIs" dxfId="35" priority="42" operator="equal">
      <formula>4</formula>
    </cfRule>
    <cfRule type="cellIs" dxfId="34" priority="43" operator="equal">
      <formula>3</formula>
    </cfRule>
    <cfRule type="cellIs" dxfId="33" priority="44" operator="equal">
      <formula>2</formula>
    </cfRule>
    <cfRule type="cellIs" dxfId="32" priority="45" operator="equal">
      <formula>1</formula>
    </cfRule>
  </conditionalFormatting>
  <conditionalFormatting sqref="F76:F77 F68:H75">
    <cfRule type="cellIs" dxfId="31" priority="26" operator="equal">
      <formula>"中３"</formula>
    </cfRule>
    <cfRule type="cellIs" dxfId="30" priority="27" operator="equal">
      <formula>"中２"</formula>
    </cfRule>
    <cfRule type="cellIs" dxfId="29" priority="28" operator="equal">
      <formula>"中１"</formula>
    </cfRule>
    <cfRule type="cellIs" dxfId="28" priority="29" operator="equal">
      <formula>"高３"</formula>
    </cfRule>
    <cfRule type="cellIs" dxfId="27" priority="30" operator="equal">
      <formula>"高２"</formula>
    </cfRule>
    <cfRule type="cellIs" dxfId="26" priority="31" operator="equal">
      <formula>"高１"</formula>
    </cfRule>
    <cfRule type="cellIs" dxfId="25" priority="32" operator="equal">
      <formula>4</formula>
    </cfRule>
    <cfRule type="cellIs" dxfId="24" priority="33" operator="equal">
      <formula>3</formula>
    </cfRule>
    <cfRule type="cellIs" dxfId="23" priority="34" operator="equal">
      <formula>2</formula>
    </cfRule>
    <cfRule type="cellIs" dxfId="22" priority="35" operator="equal">
      <formula>1</formula>
    </cfRule>
  </conditionalFormatting>
  <conditionalFormatting sqref="M68:M77">
    <cfRule type="cellIs" dxfId="21" priority="11" operator="equal">
      <formula>"中３"</formula>
    </cfRule>
    <cfRule type="cellIs" dxfId="20" priority="12" operator="equal">
      <formula>"中２"</formula>
    </cfRule>
    <cfRule type="cellIs" dxfId="19" priority="13" operator="equal">
      <formula>"中１"</formula>
    </cfRule>
    <cfRule type="cellIs" dxfId="18" priority="14" operator="equal">
      <formula>"高３"</formula>
    </cfRule>
    <cfRule type="cellIs" dxfId="17" priority="15" operator="equal">
      <formula>"高２"</formula>
    </cfRule>
    <cfRule type="cellIs" dxfId="16" priority="16" operator="equal">
      <formula>"高１"</formula>
    </cfRule>
    <cfRule type="cellIs" dxfId="15" priority="17" operator="equal">
      <formula>4</formula>
    </cfRule>
    <cfRule type="cellIs" dxfId="14" priority="18" operator="equal">
      <formula>3</formula>
    </cfRule>
    <cfRule type="cellIs" dxfId="13" priority="19" operator="equal">
      <formula>2</formula>
    </cfRule>
    <cfRule type="cellIs" dxfId="12" priority="20" operator="equal">
      <formula>1</formula>
    </cfRule>
  </conditionalFormatting>
  <conditionalFormatting sqref="J76:J77 J68:L75">
    <cfRule type="cellIs" dxfId="11" priority="1" operator="equal">
      <formula>"中３"</formula>
    </cfRule>
    <cfRule type="cellIs" dxfId="10" priority="2" operator="equal">
      <formula>"中２"</formula>
    </cfRule>
    <cfRule type="cellIs" dxfId="9" priority="3" operator="equal">
      <formula>"中１"</formula>
    </cfRule>
    <cfRule type="cellIs" dxfId="8" priority="4" operator="equal">
      <formula>"高３"</formula>
    </cfRule>
    <cfRule type="cellIs" dxfId="7" priority="5" operator="equal">
      <formula>"高２"</formula>
    </cfRule>
    <cfRule type="cellIs" dxfId="6" priority="6" operator="equal">
      <formula>"高１"</formula>
    </cfRule>
    <cfRule type="cellIs" dxfId="5" priority="7" operator="equal">
      <formula>4</formula>
    </cfRule>
    <cfRule type="cellIs" dxfId="4" priority="8" operator="equal">
      <formula>3</formula>
    </cfRule>
    <cfRule type="cellIs" dxfId="3" priority="9" operator="equal">
      <formula>2</formula>
    </cfRule>
    <cfRule type="cellIs" dxfId="2" priority="10" operator="equal">
      <formula>1</formula>
    </cfRule>
  </conditionalFormatting>
  <conditionalFormatting sqref="B69:D75 F69:H75 J69:L75">
    <cfRule type="expression" dxfId="1" priority="1471">
      <formula>IF(IFERROR(VLOOKUP(B$78,INDIRECT($AH$3 &amp; "!$119:$121"),$AF69,FALSE), "") = 2, 1)</formula>
    </cfRule>
    <cfRule type="expression" dxfId="0" priority="1472">
      <formula>IF(IFERROR(VLOOKUP(B$78,INDIRECT($AH$3 &amp; "!$119:$121"),$AF69,FALSE), "") = 1, 1)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D3FB-DB6E-4F99-8ED6-F736AD61340A}">
  <dimension ref="A1:L121"/>
  <sheetViews>
    <sheetView workbookViewId="0"/>
  </sheetViews>
  <sheetFormatPr defaultRowHeight="12.75" x14ac:dyDescent="0.25"/>
  <cols>
    <col min="1" max="1" width="12.9296875" bestFit="1" customWidth="1"/>
    <col min="2" max="2" width="11.19921875" bestFit="1" customWidth="1"/>
    <col min="3" max="3" width="29" bestFit="1" customWidth="1"/>
    <col min="4" max="5" width="15.796875" bestFit="1" customWidth="1"/>
    <col min="6" max="6" width="16.73046875" bestFit="1" customWidth="1"/>
    <col min="7" max="7" width="2.06640625" bestFit="1" customWidth="1"/>
    <col min="10" max="10" width="12.19921875" bestFit="1" customWidth="1"/>
    <col min="11" max="12" width="2.06640625" bestFit="1" customWidth="1"/>
  </cols>
  <sheetData>
    <row r="1" spans="1:5" x14ac:dyDescent="0.25">
      <c r="A1" t="s">
        <v>36</v>
      </c>
      <c r="B1" t="s">
        <v>37</v>
      </c>
      <c r="C1" t="s">
        <v>38</v>
      </c>
    </row>
    <row r="2" spans="1:5" x14ac:dyDescent="0.25">
      <c r="A2">
        <v>1</v>
      </c>
      <c r="B2" t="s">
        <v>178</v>
      </c>
      <c r="C2" t="s">
        <v>159</v>
      </c>
      <c r="D2" t="s">
        <v>145</v>
      </c>
      <c r="E2">
        <v>2</v>
      </c>
    </row>
    <row r="3" spans="1:5" x14ac:dyDescent="0.25">
      <c r="A3">
        <v>5</v>
      </c>
      <c r="B3" t="s">
        <v>179</v>
      </c>
      <c r="C3" t="s">
        <v>73</v>
      </c>
      <c r="D3" t="s">
        <v>148</v>
      </c>
      <c r="E3">
        <v>1</v>
      </c>
    </row>
    <row r="4" spans="1:5" x14ac:dyDescent="0.25">
      <c r="A4">
        <v>9</v>
      </c>
      <c r="B4" t="s">
        <v>180</v>
      </c>
      <c r="C4" t="s">
        <v>100</v>
      </c>
      <c r="D4" t="s">
        <v>123</v>
      </c>
      <c r="E4">
        <v>1</v>
      </c>
    </row>
    <row r="5" spans="1:5" x14ac:dyDescent="0.25">
      <c r="A5">
        <v>13</v>
      </c>
      <c r="B5" t="s">
        <v>181</v>
      </c>
      <c r="C5" t="s">
        <v>31</v>
      </c>
      <c r="D5" t="s">
        <v>182</v>
      </c>
      <c r="E5">
        <v>1</v>
      </c>
    </row>
    <row r="6" spans="1:5" x14ac:dyDescent="0.25">
      <c r="A6">
        <v>17</v>
      </c>
      <c r="B6" t="s">
        <v>183</v>
      </c>
      <c r="C6" t="s">
        <v>31</v>
      </c>
      <c r="D6" t="s">
        <v>136</v>
      </c>
      <c r="E6">
        <v>1</v>
      </c>
    </row>
    <row r="7" spans="1:5" x14ac:dyDescent="0.25">
      <c r="A7">
        <v>21</v>
      </c>
      <c r="B7" t="s">
        <v>184</v>
      </c>
      <c r="C7" t="s">
        <v>111</v>
      </c>
      <c r="D7" t="s">
        <v>185</v>
      </c>
      <c r="E7">
        <v>1</v>
      </c>
    </row>
    <row r="8" spans="1:5" x14ac:dyDescent="0.25">
      <c r="A8">
        <v>25</v>
      </c>
      <c r="B8" t="s">
        <v>186</v>
      </c>
      <c r="C8" t="s">
        <v>69</v>
      </c>
      <c r="D8" t="s">
        <v>75</v>
      </c>
      <c r="E8">
        <v>0</v>
      </c>
    </row>
    <row r="9" spans="1:5" x14ac:dyDescent="0.25">
      <c r="A9">
        <v>29</v>
      </c>
      <c r="B9" t="s">
        <v>187</v>
      </c>
      <c r="C9" t="s">
        <v>77</v>
      </c>
      <c r="D9" t="s">
        <v>76</v>
      </c>
      <c r="E9">
        <v>2</v>
      </c>
    </row>
    <row r="10" spans="1:5" x14ac:dyDescent="0.25">
      <c r="A10">
        <v>33</v>
      </c>
      <c r="B10" t="s">
        <v>188</v>
      </c>
      <c r="C10" t="s">
        <v>35</v>
      </c>
      <c r="D10" t="s">
        <v>96</v>
      </c>
      <c r="E10">
        <v>0</v>
      </c>
    </row>
    <row r="11" spans="1:5" x14ac:dyDescent="0.25">
      <c r="A11">
        <v>37</v>
      </c>
      <c r="B11" t="s">
        <v>189</v>
      </c>
      <c r="C11" t="s">
        <v>40</v>
      </c>
      <c r="D11" t="s">
        <v>140</v>
      </c>
      <c r="E11">
        <v>0</v>
      </c>
    </row>
    <row r="12" spans="1:5" x14ac:dyDescent="0.25">
      <c r="A12">
        <v>41</v>
      </c>
      <c r="B12" t="s">
        <v>190</v>
      </c>
      <c r="C12" t="s">
        <v>139</v>
      </c>
      <c r="D12" t="s">
        <v>79</v>
      </c>
      <c r="E12">
        <v>2</v>
      </c>
    </row>
    <row r="13" spans="1:5" x14ac:dyDescent="0.25">
      <c r="A13">
        <v>45</v>
      </c>
      <c r="B13" t="s">
        <v>191</v>
      </c>
      <c r="C13" t="s">
        <v>133</v>
      </c>
      <c r="D13" t="s">
        <v>81</v>
      </c>
      <c r="E13">
        <v>0</v>
      </c>
    </row>
    <row r="14" spans="1:5" x14ac:dyDescent="0.25">
      <c r="A14">
        <v>2</v>
      </c>
      <c r="B14" t="s">
        <v>192</v>
      </c>
      <c r="C14" t="s">
        <v>64</v>
      </c>
      <c r="D14" t="s">
        <v>161</v>
      </c>
      <c r="E14">
        <v>1</v>
      </c>
    </row>
    <row r="15" spans="1:5" x14ac:dyDescent="0.25">
      <c r="A15">
        <v>6</v>
      </c>
      <c r="B15" t="s">
        <v>193</v>
      </c>
      <c r="C15" t="s">
        <v>33</v>
      </c>
      <c r="D15" t="s">
        <v>162</v>
      </c>
      <c r="E15">
        <v>1</v>
      </c>
    </row>
    <row r="16" spans="1:5" x14ac:dyDescent="0.25">
      <c r="A16">
        <v>10</v>
      </c>
      <c r="B16" t="s">
        <v>194</v>
      </c>
      <c r="C16" t="s">
        <v>100</v>
      </c>
      <c r="D16" t="s">
        <v>167</v>
      </c>
      <c r="E16">
        <v>1</v>
      </c>
    </row>
    <row r="17" spans="1:5" x14ac:dyDescent="0.25">
      <c r="A17">
        <v>14</v>
      </c>
      <c r="B17" t="s">
        <v>195</v>
      </c>
      <c r="C17" t="s">
        <v>74</v>
      </c>
      <c r="D17" t="s">
        <v>121</v>
      </c>
      <c r="E17">
        <v>2</v>
      </c>
    </row>
    <row r="18" spans="1:5" x14ac:dyDescent="0.25">
      <c r="A18">
        <v>18</v>
      </c>
      <c r="B18" t="s">
        <v>196</v>
      </c>
      <c r="C18" t="s">
        <v>197</v>
      </c>
      <c r="D18" t="s">
        <v>82</v>
      </c>
      <c r="E18">
        <v>0</v>
      </c>
    </row>
    <row r="19" spans="1:5" x14ac:dyDescent="0.25">
      <c r="A19">
        <v>22</v>
      </c>
      <c r="B19" t="s">
        <v>198</v>
      </c>
      <c r="C19" t="s">
        <v>32</v>
      </c>
      <c r="D19" t="s">
        <v>124</v>
      </c>
      <c r="E19">
        <v>0</v>
      </c>
    </row>
    <row r="20" spans="1:5" x14ac:dyDescent="0.25">
      <c r="A20">
        <v>26</v>
      </c>
      <c r="B20" t="s">
        <v>199</v>
      </c>
      <c r="C20" t="s">
        <v>29</v>
      </c>
      <c r="D20" t="s">
        <v>114</v>
      </c>
      <c r="E20">
        <v>1</v>
      </c>
    </row>
    <row r="21" spans="1:5" x14ac:dyDescent="0.25">
      <c r="A21">
        <v>30</v>
      </c>
      <c r="B21" t="s">
        <v>200</v>
      </c>
      <c r="C21" t="s">
        <v>59</v>
      </c>
      <c r="D21" t="s">
        <v>150</v>
      </c>
      <c r="E21">
        <v>1</v>
      </c>
    </row>
    <row r="22" spans="1:5" x14ac:dyDescent="0.25">
      <c r="A22">
        <v>34</v>
      </c>
      <c r="B22" t="s">
        <v>201</v>
      </c>
      <c r="C22" t="s">
        <v>30</v>
      </c>
      <c r="D22" t="s">
        <v>83</v>
      </c>
      <c r="E22">
        <v>0</v>
      </c>
    </row>
    <row r="23" spans="1:5" x14ac:dyDescent="0.25">
      <c r="A23">
        <v>38</v>
      </c>
      <c r="B23" t="s">
        <v>202</v>
      </c>
      <c r="C23" t="s">
        <v>98</v>
      </c>
      <c r="D23" t="s">
        <v>84</v>
      </c>
      <c r="E23">
        <v>2</v>
      </c>
    </row>
    <row r="24" spans="1:5" x14ac:dyDescent="0.25">
      <c r="A24">
        <v>42</v>
      </c>
      <c r="B24" t="s">
        <v>203</v>
      </c>
      <c r="C24" t="s">
        <v>30</v>
      </c>
      <c r="D24" t="s">
        <v>99</v>
      </c>
      <c r="E24">
        <v>0</v>
      </c>
    </row>
    <row r="25" spans="1:5" x14ac:dyDescent="0.25">
      <c r="A25">
        <v>46</v>
      </c>
      <c r="B25" t="s">
        <v>204</v>
      </c>
      <c r="C25" t="s">
        <v>131</v>
      </c>
      <c r="D25" t="s">
        <v>137</v>
      </c>
      <c r="E25">
        <v>0</v>
      </c>
    </row>
    <row r="26" spans="1:5" x14ac:dyDescent="0.25">
      <c r="A26">
        <v>3</v>
      </c>
      <c r="B26" t="s">
        <v>205</v>
      </c>
      <c r="C26" t="s">
        <v>97</v>
      </c>
      <c r="D26" t="s">
        <v>141</v>
      </c>
      <c r="E26">
        <v>1</v>
      </c>
    </row>
    <row r="27" spans="1:5" x14ac:dyDescent="0.25">
      <c r="A27">
        <v>7</v>
      </c>
      <c r="B27" t="s">
        <v>206</v>
      </c>
      <c r="C27" t="s">
        <v>33</v>
      </c>
      <c r="D27" t="s">
        <v>146</v>
      </c>
      <c r="E27">
        <v>1</v>
      </c>
    </row>
    <row r="28" spans="1:5" x14ac:dyDescent="0.25">
      <c r="A28">
        <v>11</v>
      </c>
      <c r="B28" t="s">
        <v>207</v>
      </c>
      <c r="C28" t="s">
        <v>62</v>
      </c>
      <c r="D28" t="s">
        <v>125</v>
      </c>
      <c r="E28">
        <v>2</v>
      </c>
    </row>
    <row r="29" spans="1:5" x14ac:dyDescent="0.25">
      <c r="A29">
        <v>15</v>
      </c>
      <c r="B29" t="s">
        <v>208</v>
      </c>
      <c r="C29" t="s">
        <v>132</v>
      </c>
      <c r="D29" t="s">
        <v>122</v>
      </c>
      <c r="E29">
        <v>0</v>
      </c>
    </row>
    <row r="30" spans="1:5" x14ac:dyDescent="0.25">
      <c r="A30">
        <v>19</v>
      </c>
      <c r="B30" t="s">
        <v>209</v>
      </c>
      <c r="C30" t="s">
        <v>126</v>
      </c>
      <c r="D30" t="s">
        <v>85</v>
      </c>
      <c r="E30">
        <v>2</v>
      </c>
    </row>
    <row r="31" spans="1:5" x14ac:dyDescent="0.25">
      <c r="A31">
        <v>23</v>
      </c>
      <c r="B31" t="s">
        <v>210</v>
      </c>
      <c r="C31" t="s">
        <v>115</v>
      </c>
      <c r="D31" t="s">
        <v>101</v>
      </c>
      <c r="E31">
        <v>2</v>
      </c>
    </row>
    <row r="32" spans="1:5" x14ac:dyDescent="0.25">
      <c r="A32">
        <v>27</v>
      </c>
      <c r="B32" t="s">
        <v>211</v>
      </c>
      <c r="C32" t="s">
        <v>212</v>
      </c>
      <c r="D32" t="s">
        <v>213</v>
      </c>
      <c r="E32">
        <v>1</v>
      </c>
    </row>
    <row r="33" spans="1:5" x14ac:dyDescent="0.25">
      <c r="A33">
        <v>31</v>
      </c>
      <c r="B33" t="s">
        <v>214</v>
      </c>
      <c r="C33" t="s">
        <v>118</v>
      </c>
      <c r="D33" t="s">
        <v>157</v>
      </c>
      <c r="E33">
        <v>1</v>
      </c>
    </row>
    <row r="34" spans="1:5" x14ac:dyDescent="0.25">
      <c r="A34">
        <v>35</v>
      </c>
      <c r="B34" t="s">
        <v>215</v>
      </c>
      <c r="C34" t="s">
        <v>80</v>
      </c>
      <c r="D34" t="s">
        <v>102</v>
      </c>
      <c r="E34">
        <v>0</v>
      </c>
    </row>
    <row r="35" spans="1:5" x14ac:dyDescent="0.25">
      <c r="A35">
        <v>39</v>
      </c>
      <c r="B35" t="s">
        <v>216</v>
      </c>
      <c r="C35" t="s">
        <v>149</v>
      </c>
      <c r="D35" t="s">
        <v>138</v>
      </c>
      <c r="E35">
        <v>1</v>
      </c>
    </row>
    <row r="36" spans="1:5" x14ac:dyDescent="0.25">
      <c r="A36">
        <v>43</v>
      </c>
      <c r="B36" t="s">
        <v>217</v>
      </c>
      <c r="C36" t="s">
        <v>39</v>
      </c>
      <c r="D36" t="s">
        <v>86</v>
      </c>
      <c r="E36">
        <v>0</v>
      </c>
    </row>
    <row r="37" spans="1:5" x14ac:dyDescent="0.25">
      <c r="A37">
        <v>47</v>
      </c>
      <c r="B37" t="s">
        <v>218</v>
      </c>
      <c r="C37" t="s">
        <v>219</v>
      </c>
      <c r="D37" t="s">
        <v>87</v>
      </c>
      <c r="E37">
        <v>2</v>
      </c>
    </row>
    <row r="38" spans="1:5" x14ac:dyDescent="0.25">
      <c r="A38">
        <v>4</v>
      </c>
      <c r="B38" t="s">
        <v>220</v>
      </c>
      <c r="C38" t="s">
        <v>64</v>
      </c>
      <c r="D38" t="s">
        <v>103</v>
      </c>
      <c r="E38">
        <v>1</v>
      </c>
    </row>
    <row r="39" spans="1:5" x14ac:dyDescent="0.25">
      <c r="A39">
        <v>8</v>
      </c>
      <c r="B39" t="s">
        <v>221</v>
      </c>
      <c r="C39" t="s">
        <v>65</v>
      </c>
      <c r="D39" t="s">
        <v>127</v>
      </c>
      <c r="E39">
        <v>1</v>
      </c>
    </row>
    <row r="40" spans="1:5" x14ac:dyDescent="0.25">
      <c r="A40">
        <v>12</v>
      </c>
      <c r="B40" t="s">
        <v>222</v>
      </c>
      <c r="C40" t="s">
        <v>110</v>
      </c>
      <c r="D40" t="s">
        <v>142</v>
      </c>
      <c r="E40">
        <v>2</v>
      </c>
    </row>
    <row r="41" spans="1:5" x14ac:dyDescent="0.25">
      <c r="A41">
        <v>16</v>
      </c>
      <c r="B41" t="s">
        <v>223</v>
      </c>
      <c r="C41" t="s">
        <v>68</v>
      </c>
      <c r="D41" t="s">
        <v>116</v>
      </c>
      <c r="E41">
        <v>1</v>
      </c>
    </row>
    <row r="42" spans="1:5" x14ac:dyDescent="0.25">
      <c r="A42">
        <v>20</v>
      </c>
      <c r="B42" t="s">
        <v>224</v>
      </c>
      <c r="C42" t="s">
        <v>68</v>
      </c>
      <c r="D42" t="s">
        <v>174</v>
      </c>
      <c r="E42">
        <v>1</v>
      </c>
    </row>
    <row r="43" spans="1:5" x14ac:dyDescent="0.25">
      <c r="A43">
        <v>24</v>
      </c>
      <c r="B43" t="s">
        <v>225</v>
      </c>
      <c r="C43" t="s">
        <v>176</v>
      </c>
      <c r="D43" t="s">
        <v>171</v>
      </c>
      <c r="E43">
        <v>1</v>
      </c>
    </row>
    <row r="44" spans="1:5" x14ac:dyDescent="0.25">
      <c r="A44">
        <v>28</v>
      </c>
      <c r="B44" t="s">
        <v>226</v>
      </c>
      <c r="C44" t="s">
        <v>30</v>
      </c>
      <c r="D44" t="s">
        <v>88</v>
      </c>
      <c r="E44">
        <v>0</v>
      </c>
    </row>
    <row r="45" spans="1:5" x14ac:dyDescent="0.25">
      <c r="A45">
        <v>32</v>
      </c>
      <c r="B45" t="s">
        <v>227</v>
      </c>
      <c r="C45" t="s">
        <v>34</v>
      </c>
      <c r="D45" t="s">
        <v>104</v>
      </c>
      <c r="E45">
        <v>2</v>
      </c>
    </row>
    <row r="46" spans="1:5" x14ac:dyDescent="0.25">
      <c r="A46">
        <v>36</v>
      </c>
      <c r="B46" t="s">
        <v>228</v>
      </c>
      <c r="C46" t="s">
        <v>78</v>
      </c>
      <c r="D46" t="s">
        <v>12</v>
      </c>
      <c r="E46">
        <v>2</v>
      </c>
    </row>
    <row r="47" spans="1:5" x14ac:dyDescent="0.25">
      <c r="A47">
        <v>40</v>
      </c>
      <c r="B47" t="s">
        <v>229</v>
      </c>
      <c r="C47" t="s">
        <v>117</v>
      </c>
      <c r="D47" t="s">
        <v>89</v>
      </c>
      <c r="E47">
        <v>2</v>
      </c>
    </row>
    <row r="48" spans="1:5" x14ac:dyDescent="0.25">
      <c r="A48">
        <v>44</v>
      </c>
      <c r="B48" t="s">
        <v>230</v>
      </c>
      <c r="C48" t="s">
        <v>39</v>
      </c>
      <c r="D48" t="s">
        <v>105</v>
      </c>
      <c r="E48">
        <v>0</v>
      </c>
    </row>
    <row r="49" spans="1:7" x14ac:dyDescent="0.25">
      <c r="A49">
        <v>48</v>
      </c>
      <c r="B49" t="s">
        <v>231</v>
      </c>
      <c r="C49" t="s">
        <v>95</v>
      </c>
      <c r="D49" t="s">
        <v>90</v>
      </c>
      <c r="E49">
        <v>2</v>
      </c>
    </row>
    <row r="50" spans="1:7" x14ac:dyDescent="0.25">
      <c r="A50">
        <v>49</v>
      </c>
      <c r="B50" t="s">
        <v>232</v>
      </c>
    </row>
    <row r="51" spans="1:7" x14ac:dyDescent="0.25">
      <c r="A51" t="s">
        <v>151</v>
      </c>
    </row>
    <row r="52" spans="1:7" x14ac:dyDescent="0.25">
      <c r="A52">
        <v>1</v>
      </c>
      <c r="B52" t="s">
        <v>193</v>
      </c>
      <c r="C52" t="s">
        <v>233</v>
      </c>
      <c r="D52" t="s">
        <v>168</v>
      </c>
      <c r="E52" t="s">
        <v>162</v>
      </c>
      <c r="F52">
        <v>0</v>
      </c>
      <c r="G52">
        <v>2</v>
      </c>
    </row>
    <row r="53" spans="1:7" x14ac:dyDescent="0.25">
      <c r="A53">
        <v>2</v>
      </c>
      <c r="B53" t="s">
        <v>184</v>
      </c>
      <c r="C53" t="s">
        <v>234</v>
      </c>
      <c r="D53" t="s">
        <v>170</v>
      </c>
      <c r="E53" t="s">
        <v>185</v>
      </c>
      <c r="F53">
        <v>0</v>
      </c>
      <c r="G53">
        <v>3</v>
      </c>
    </row>
    <row r="54" spans="1:7" x14ac:dyDescent="0.25">
      <c r="A54">
        <v>3</v>
      </c>
      <c r="B54" t="s">
        <v>192</v>
      </c>
      <c r="C54" t="s">
        <v>235</v>
      </c>
      <c r="D54" t="s">
        <v>154</v>
      </c>
      <c r="E54" t="s">
        <v>161</v>
      </c>
      <c r="F54">
        <v>0</v>
      </c>
      <c r="G54">
        <v>1</v>
      </c>
    </row>
    <row r="55" spans="1:7" x14ac:dyDescent="0.25">
      <c r="A55">
        <v>4</v>
      </c>
      <c r="B55" t="s">
        <v>206</v>
      </c>
      <c r="C55" t="s">
        <v>236</v>
      </c>
      <c r="D55" t="s">
        <v>237</v>
      </c>
      <c r="E55" t="s">
        <v>155</v>
      </c>
      <c r="F55">
        <v>1</v>
      </c>
      <c r="G55">
        <v>2</v>
      </c>
    </row>
    <row r="56" spans="1:7" x14ac:dyDescent="0.25">
      <c r="A56">
        <v>5</v>
      </c>
      <c r="B56" t="s">
        <v>225</v>
      </c>
      <c r="C56" t="s">
        <v>238</v>
      </c>
      <c r="D56" t="s">
        <v>237</v>
      </c>
      <c r="E56" t="s">
        <v>173</v>
      </c>
      <c r="F56">
        <v>1</v>
      </c>
      <c r="G56">
        <v>3</v>
      </c>
    </row>
    <row r="57" spans="1:7" x14ac:dyDescent="0.25">
      <c r="A57" t="s">
        <v>153</v>
      </c>
    </row>
    <row r="58" spans="1:7" x14ac:dyDescent="0.25">
      <c r="A58">
        <v>6</v>
      </c>
      <c r="B58" t="s">
        <v>205</v>
      </c>
      <c r="C58" t="s">
        <v>239</v>
      </c>
      <c r="D58" t="s">
        <v>240</v>
      </c>
      <c r="E58" t="s">
        <v>141</v>
      </c>
      <c r="F58">
        <v>0</v>
      </c>
      <c r="G58">
        <v>1</v>
      </c>
    </row>
    <row r="59" spans="1:7" x14ac:dyDescent="0.25">
      <c r="A59">
        <v>7</v>
      </c>
      <c r="B59" t="s">
        <v>181</v>
      </c>
      <c r="C59" t="s">
        <v>172</v>
      </c>
      <c r="D59" t="s">
        <v>92</v>
      </c>
      <c r="E59" t="s">
        <v>241</v>
      </c>
      <c r="F59">
        <v>1</v>
      </c>
      <c r="G59">
        <v>3</v>
      </c>
    </row>
    <row r="60" spans="1:7" x14ac:dyDescent="0.25">
      <c r="A60">
        <v>8</v>
      </c>
      <c r="B60" t="s">
        <v>179</v>
      </c>
      <c r="C60" t="s">
        <v>242</v>
      </c>
      <c r="D60" t="s">
        <v>154</v>
      </c>
      <c r="E60" t="s">
        <v>148</v>
      </c>
      <c r="F60">
        <v>0</v>
      </c>
      <c r="G60">
        <v>2</v>
      </c>
    </row>
    <row r="61" spans="1:7" x14ac:dyDescent="0.25">
      <c r="A61">
        <v>9</v>
      </c>
      <c r="B61" t="s">
        <v>199</v>
      </c>
      <c r="C61" t="s">
        <v>243</v>
      </c>
      <c r="D61" t="s">
        <v>147</v>
      </c>
      <c r="E61" t="s">
        <v>114</v>
      </c>
      <c r="F61">
        <v>0</v>
      </c>
      <c r="G61">
        <v>4</v>
      </c>
    </row>
    <row r="62" spans="1:7" x14ac:dyDescent="0.25">
      <c r="A62">
        <v>10</v>
      </c>
      <c r="B62" t="s">
        <v>211</v>
      </c>
      <c r="C62" t="s">
        <v>244</v>
      </c>
      <c r="D62" t="s">
        <v>92</v>
      </c>
      <c r="E62" t="s">
        <v>245</v>
      </c>
      <c r="F62">
        <v>1</v>
      </c>
      <c r="G62">
        <v>4</v>
      </c>
    </row>
    <row r="63" spans="1:7" x14ac:dyDescent="0.25">
      <c r="A63" t="s">
        <v>152</v>
      </c>
    </row>
    <row r="64" spans="1:7" x14ac:dyDescent="0.25">
      <c r="A64">
        <v>11</v>
      </c>
      <c r="B64" t="s">
        <v>220</v>
      </c>
      <c r="C64" t="s">
        <v>246</v>
      </c>
      <c r="D64" t="s">
        <v>106</v>
      </c>
      <c r="E64" t="s">
        <v>134</v>
      </c>
      <c r="F64">
        <v>1</v>
      </c>
      <c r="G64">
        <v>1</v>
      </c>
    </row>
    <row r="65" spans="1:7" x14ac:dyDescent="0.25">
      <c r="A65">
        <v>12</v>
      </c>
      <c r="B65" t="s">
        <v>221</v>
      </c>
      <c r="C65" t="s">
        <v>177</v>
      </c>
      <c r="D65" t="s">
        <v>158</v>
      </c>
      <c r="E65" t="s">
        <v>127</v>
      </c>
      <c r="F65">
        <v>0</v>
      </c>
      <c r="G65">
        <v>2</v>
      </c>
    </row>
    <row r="66" spans="1:7" x14ac:dyDescent="0.25">
      <c r="A66">
        <v>13</v>
      </c>
      <c r="B66" t="s">
        <v>223</v>
      </c>
      <c r="C66" t="s">
        <v>247</v>
      </c>
      <c r="D66" t="s">
        <v>113</v>
      </c>
      <c r="E66" t="s">
        <v>116</v>
      </c>
      <c r="F66">
        <v>0</v>
      </c>
      <c r="G66">
        <v>3</v>
      </c>
    </row>
    <row r="67" spans="1:7" x14ac:dyDescent="0.25">
      <c r="A67">
        <v>14</v>
      </c>
      <c r="B67" t="s">
        <v>200</v>
      </c>
      <c r="C67" t="s">
        <v>156</v>
      </c>
      <c r="D67" t="s">
        <v>112</v>
      </c>
      <c r="E67" t="s">
        <v>169</v>
      </c>
      <c r="F67">
        <v>1</v>
      </c>
      <c r="G67">
        <v>4</v>
      </c>
    </row>
    <row r="68" spans="1:7" x14ac:dyDescent="0.25">
      <c r="A68">
        <v>15</v>
      </c>
      <c r="B68" t="s">
        <v>216</v>
      </c>
      <c r="C68" t="s">
        <v>248</v>
      </c>
      <c r="D68" t="s">
        <v>128</v>
      </c>
      <c r="E68" t="s">
        <v>138</v>
      </c>
      <c r="F68">
        <v>0</v>
      </c>
      <c r="G68">
        <v>4</v>
      </c>
    </row>
    <row r="69" spans="1:7" x14ac:dyDescent="0.25">
      <c r="A69" t="s">
        <v>144</v>
      </c>
    </row>
    <row r="70" spans="1:7" x14ac:dyDescent="0.25">
      <c r="A70">
        <v>16</v>
      </c>
      <c r="B70" t="s">
        <v>180</v>
      </c>
      <c r="C70" t="s">
        <v>63</v>
      </c>
      <c r="D70" t="s">
        <v>91</v>
      </c>
      <c r="E70" t="s">
        <v>249</v>
      </c>
      <c r="F70">
        <v>1</v>
      </c>
      <c r="G70">
        <v>2</v>
      </c>
    </row>
    <row r="71" spans="1:7" x14ac:dyDescent="0.25">
      <c r="A71">
        <v>17</v>
      </c>
      <c r="B71" t="s">
        <v>194</v>
      </c>
      <c r="C71" t="s">
        <v>70</v>
      </c>
      <c r="D71" t="s">
        <v>71</v>
      </c>
      <c r="E71" t="s">
        <v>167</v>
      </c>
      <c r="F71">
        <v>0</v>
      </c>
      <c r="G71">
        <v>2</v>
      </c>
    </row>
    <row r="72" spans="1:7" x14ac:dyDescent="0.25">
      <c r="A72">
        <v>18</v>
      </c>
      <c r="B72" t="s">
        <v>183</v>
      </c>
      <c r="C72" t="s">
        <v>29</v>
      </c>
      <c r="D72" t="s">
        <v>119</v>
      </c>
      <c r="E72" t="s">
        <v>136</v>
      </c>
      <c r="F72">
        <v>0</v>
      </c>
      <c r="G72">
        <v>3</v>
      </c>
    </row>
    <row r="73" spans="1:7" x14ac:dyDescent="0.25">
      <c r="A73">
        <v>19</v>
      </c>
      <c r="B73" t="s">
        <v>224</v>
      </c>
      <c r="C73" t="s">
        <v>29</v>
      </c>
      <c r="D73" t="s">
        <v>119</v>
      </c>
      <c r="E73" t="s">
        <v>174</v>
      </c>
      <c r="F73">
        <v>0</v>
      </c>
      <c r="G73">
        <v>3</v>
      </c>
    </row>
    <row r="74" spans="1:7" x14ac:dyDescent="0.25">
      <c r="A74">
        <v>20</v>
      </c>
      <c r="B74" t="s">
        <v>214</v>
      </c>
      <c r="C74" t="s">
        <v>164</v>
      </c>
      <c r="D74" t="s">
        <v>66</v>
      </c>
      <c r="E74" t="s">
        <v>250</v>
      </c>
      <c r="F74">
        <v>1</v>
      </c>
      <c r="G74">
        <v>4</v>
      </c>
    </row>
    <row r="75" spans="1:7" x14ac:dyDescent="0.25">
      <c r="A75" t="s">
        <v>41</v>
      </c>
    </row>
    <row r="76" spans="1:7" x14ac:dyDescent="0.25">
      <c r="A76">
        <v>1</v>
      </c>
      <c r="B76" t="s">
        <v>220</v>
      </c>
      <c r="C76" t="s">
        <v>54</v>
      </c>
      <c r="D76" t="s">
        <v>45</v>
      </c>
      <c r="E76" t="s">
        <v>60</v>
      </c>
      <c r="F76">
        <v>1</v>
      </c>
    </row>
    <row r="77" spans="1:7" x14ac:dyDescent="0.25">
      <c r="A77">
        <v>2</v>
      </c>
      <c r="B77" t="s">
        <v>181</v>
      </c>
      <c r="C77" t="s">
        <v>94</v>
      </c>
      <c r="D77" t="s">
        <v>43</v>
      </c>
      <c r="E77" t="s">
        <v>129</v>
      </c>
      <c r="F77">
        <v>2</v>
      </c>
    </row>
    <row r="78" spans="1:7" x14ac:dyDescent="0.25">
      <c r="A78">
        <v>3</v>
      </c>
      <c r="B78" t="s">
        <v>206</v>
      </c>
      <c r="C78" t="s">
        <v>50</v>
      </c>
      <c r="D78" t="s">
        <v>45</v>
      </c>
      <c r="E78" t="s">
        <v>48</v>
      </c>
      <c r="F78">
        <v>0</v>
      </c>
    </row>
    <row r="79" spans="1:7" x14ac:dyDescent="0.25">
      <c r="A79">
        <v>4</v>
      </c>
      <c r="B79" t="s">
        <v>180</v>
      </c>
      <c r="C79" t="s">
        <v>52</v>
      </c>
      <c r="D79" t="s">
        <v>43</v>
      </c>
      <c r="E79" t="s">
        <v>48</v>
      </c>
      <c r="F79">
        <v>0</v>
      </c>
    </row>
    <row r="80" spans="1:7" x14ac:dyDescent="0.25">
      <c r="A80">
        <v>5</v>
      </c>
      <c r="B80" t="s">
        <v>215</v>
      </c>
      <c r="C80" t="s">
        <v>54</v>
      </c>
      <c r="D80" t="s">
        <v>45</v>
      </c>
      <c r="E80" t="s">
        <v>60</v>
      </c>
      <c r="F80">
        <v>0</v>
      </c>
    </row>
    <row r="81" spans="1:6" x14ac:dyDescent="0.25">
      <c r="A81">
        <v>6</v>
      </c>
      <c r="B81" t="s">
        <v>214</v>
      </c>
      <c r="C81" t="s">
        <v>54</v>
      </c>
      <c r="D81" t="s">
        <v>49</v>
      </c>
      <c r="E81" t="s">
        <v>48</v>
      </c>
      <c r="F81">
        <v>0</v>
      </c>
    </row>
    <row r="82" spans="1:6" x14ac:dyDescent="0.25">
      <c r="A82">
        <v>7</v>
      </c>
      <c r="B82" t="s">
        <v>225</v>
      </c>
      <c r="C82" t="s">
        <v>54</v>
      </c>
      <c r="D82" t="s">
        <v>45</v>
      </c>
      <c r="E82" t="s">
        <v>60</v>
      </c>
      <c r="F82">
        <v>0</v>
      </c>
    </row>
    <row r="83" spans="1:6" x14ac:dyDescent="0.25">
      <c r="A83">
        <v>8</v>
      </c>
      <c r="B83" t="s">
        <v>211</v>
      </c>
      <c r="C83" t="s">
        <v>54</v>
      </c>
      <c r="D83" t="s">
        <v>45</v>
      </c>
      <c r="E83" t="s">
        <v>60</v>
      </c>
      <c r="F83">
        <v>0</v>
      </c>
    </row>
    <row r="84" spans="1:6" x14ac:dyDescent="0.25">
      <c r="A84">
        <v>9</v>
      </c>
      <c r="B84" t="s">
        <v>200</v>
      </c>
      <c r="C84" t="s">
        <v>94</v>
      </c>
      <c r="D84" t="s">
        <v>45</v>
      </c>
      <c r="E84" t="s">
        <v>93</v>
      </c>
      <c r="F84">
        <v>2</v>
      </c>
    </row>
    <row r="85" spans="1:6" x14ac:dyDescent="0.25">
      <c r="A85" t="s">
        <v>51</v>
      </c>
    </row>
    <row r="86" spans="1:6" x14ac:dyDescent="0.25">
      <c r="A86">
        <v>1</v>
      </c>
    </row>
    <row r="87" spans="1:6" x14ac:dyDescent="0.25">
      <c r="A87">
        <v>2</v>
      </c>
    </row>
    <row r="88" spans="1:6" x14ac:dyDescent="0.25">
      <c r="A88">
        <v>3</v>
      </c>
      <c r="B88" t="s">
        <v>206</v>
      </c>
      <c r="C88" t="s">
        <v>50</v>
      </c>
      <c r="D88" t="s">
        <v>45</v>
      </c>
      <c r="E88" t="s">
        <v>53</v>
      </c>
      <c r="F88">
        <v>0</v>
      </c>
    </row>
    <row r="89" spans="1:6" x14ac:dyDescent="0.25">
      <c r="A89">
        <v>4</v>
      </c>
      <c r="B89" t="s">
        <v>180</v>
      </c>
      <c r="C89" t="s">
        <v>107</v>
      </c>
      <c r="D89" t="s">
        <v>43</v>
      </c>
      <c r="E89" t="s">
        <v>120</v>
      </c>
      <c r="F89">
        <v>1</v>
      </c>
    </row>
    <row r="90" spans="1:6" x14ac:dyDescent="0.25">
      <c r="A90">
        <v>5</v>
      </c>
      <c r="B90" t="s">
        <v>215</v>
      </c>
      <c r="C90" t="s">
        <v>52</v>
      </c>
      <c r="D90" t="s">
        <v>45</v>
      </c>
      <c r="E90" t="s">
        <v>61</v>
      </c>
      <c r="F90">
        <v>0</v>
      </c>
    </row>
    <row r="91" spans="1:6" x14ac:dyDescent="0.25">
      <c r="A91">
        <v>6</v>
      </c>
      <c r="B91" t="s">
        <v>214</v>
      </c>
      <c r="C91" t="s">
        <v>42</v>
      </c>
      <c r="D91" t="s">
        <v>49</v>
      </c>
      <c r="E91" t="s">
        <v>44</v>
      </c>
      <c r="F91">
        <v>2</v>
      </c>
    </row>
    <row r="92" spans="1:6" x14ac:dyDescent="0.25">
      <c r="A92">
        <v>7</v>
      </c>
      <c r="B92" t="s">
        <v>225</v>
      </c>
      <c r="C92" t="s">
        <v>52</v>
      </c>
      <c r="D92" t="s">
        <v>49</v>
      </c>
      <c r="E92" t="s">
        <v>60</v>
      </c>
      <c r="F92">
        <v>2</v>
      </c>
    </row>
    <row r="93" spans="1:6" x14ac:dyDescent="0.25">
      <c r="A93">
        <v>8</v>
      </c>
      <c r="B93" t="s">
        <v>211</v>
      </c>
      <c r="C93" t="s">
        <v>46</v>
      </c>
      <c r="D93" t="s">
        <v>43</v>
      </c>
      <c r="E93" t="s">
        <v>61</v>
      </c>
      <c r="F93">
        <v>0</v>
      </c>
    </row>
    <row r="94" spans="1:6" x14ac:dyDescent="0.25">
      <c r="A94">
        <v>9</v>
      </c>
    </row>
    <row r="95" spans="1:6" x14ac:dyDescent="0.25">
      <c r="A95" t="s">
        <v>55</v>
      </c>
    </row>
    <row r="96" spans="1:6" x14ac:dyDescent="0.25">
      <c r="A96">
        <v>1</v>
      </c>
    </row>
    <row r="97" spans="1:6" x14ac:dyDescent="0.25">
      <c r="A97">
        <v>2</v>
      </c>
    </row>
    <row r="98" spans="1:6" x14ac:dyDescent="0.25">
      <c r="A98">
        <v>3</v>
      </c>
      <c r="B98" t="s">
        <v>206</v>
      </c>
      <c r="C98" t="s">
        <v>54</v>
      </c>
      <c r="D98" t="s">
        <v>47</v>
      </c>
      <c r="E98" t="s">
        <v>67</v>
      </c>
      <c r="F98">
        <v>2</v>
      </c>
    </row>
    <row r="99" spans="1:6" x14ac:dyDescent="0.25">
      <c r="A99">
        <v>4</v>
      </c>
    </row>
    <row r="100" spans="1:6" x14ac:dyDescent="0.25">
      <c r="A100">
        <v>5</v>
      </c>
      <c r="B100" t="s">
        <v>215</v>
      </c>
      <c r="C100" t="s">
        <v>130</v>
      </c>
      <c r="D100" t="s">
        <v>108</v>
      </c>
      <c r="E100" t="s">
        <v>165</v>
      </c>
      <c r="F100">
        <v>2</v>
      </c>
    </row>
    <row r="101" spans="1:6" x14ac:dyDescent="0.25">
      <c r="A101">
        <v>6</v>
      </c>
    </row>
    <row r="102" spans="1:6" x14ac:dyDescent="0.25">
      <c r="A102">
        <v>7</v>
      </c>
    </row>
    <row r="103" spans="1:6" x14ac:dyDescent="0.25">
      <c r="A103">
        <v>8</v>
      </c>
      <c r="B103" t="s">
        <v>211</v>
      </c>
      <c r="C103" t="s">
        <v>251</v>
      </c>
      <c r="D103" t="s">
        <v>43</v>
      </c>
      <c r="E103" t="s">
        <v>163</v>
      </c>
      <c r="F103">
        <v>1</v>
      </c>
    </row>
    <row r="104" spans="1:6" x14ac:dyDescent="0.25">
      <c r="A104">
        <v>9</v>
      </c>
    </row>
    <row r="105" spans="1:6" x14ac:dyDescent="0.25">
      <c r="A105" t="s">
        <v>109</v>
      </c>
    </row>
    <row r="106" spans="1:6" x14ac:dyDescent="0.25">
      <c r="A106">
        <v>1</v>
      </c>
      <c r="B106" t="s">
        <v>143</v>
      </c>
      <c r="C106">
        <v>1</v>
      </c>
      <c r="D106">
        <v>1</v>
      </c>
    </row>
    <row r="107" spans="1:6" x14ac:dyDescent="0.25">
      <c r="A107">
        <v>2</v>
      </c>
      <c r="B107" t="s">
        <v>241</v>
      </c>
      <c r="C107">
        <v>2</v>
      </c>
      <c r="D107">
        <v>3</v>
      </c>
    </row>
    <row r="108" spans="1:6" x14ac:dyDescent="0.25">
      <c r="A108">
        <v>3</v>
      </c>
      <c r="B108" t="s">
        <v>155</v>
      </c>
      <c r="C108">
        <v>2</v>
      </c>
      <c r="D108">
        <v>2</v>
      </c>
    </row>
    <row r="109" spans="1:6" x14ac:dyDescent="0.25">
      <c r="A109">
        <v>4</v>
      </c>
      <c r="B109" t="s">
        <v>252</v>
      </c>
      <c r="C109">
        <v>1</v>
      </c>
      <c r="D109">
        <v>2</v>
      </c>
    </row>
    <row r="110" spans="1:6" x14ac:dyDescent="0.25">
      <c r="A110">
        <v>5</v>
      </c>
      <c r="B110" t="s">
        <v>253</v>
      </c>
      <c r="C110">
        <v>2</v>
      </c>
      <c r="D110">
        <v>4</v>
      </c>
    </row>
    <row r="111" spans="1:6" x14ac:dyDescent="0.25">
      <c r="A111">
        <v>6</v>
      </c>
      <c r="B111" t="s">
        <v>250</v>
      </c>
      <c r="C111">
        <v>2</v>
      </c>
      <c r="D111">
        <v>4</v>
      </c>
    </row>
    <row r="112" spans="1:6" x14ac:dyDescent="0.25">
      <c r="A112">
        <v>7</v>
      </c>
      <c r="B112" t="s">
        <v>173</v>
      </c>
      <c r="C112">
        <v>2</v>
      </c>
      <c r="D112">
        <v>3</v>
      </c>
    </row>
    <row r="113" spans="1:12" x14ac:dyDescent="0.25">
      <c r="A113">
        <v>8</v>
      </c>
      <c r="B113" t="s">
        <v>254</v>
      </c>
      <c r="C113">
        <v>1</v>
      </c>
      <c r="D113">
        <v>4</v>
      </c>
    </row>
    <row r="114" spans="1:12" x14ac:dyDescent="0.25">
      <c r="A114">
        <v>9</v>
      </c>
      <c r="B114" t="s">
        <v>169</v>
      </c>
      <c r="C114">
        <v>2</v>
      </c>
      <c r="D114">
        <v>4</v>
      </c>
    </row>
    <row r="115" spans="1:12" x14ac:dyDescent="0.25">
      <c r="A115" t="s">
        <v>56</v>
      </c>
    </row>
    <row r="116" spans="1:12" x14ac:dyDescent="0.25">
      <c r="A116">
        <v>1</v>
      </c>
      <c r="B116" t="s">
        <v>220</v>
      </c>
      <c r="C116" t="s">
        <v>29</v>
      </c>
      <c r="D116" t="s">
        <v>166</v>
      </c>
      <c r="E116" t="s">
        <v>58</v>
      </c>
      <c r="F116" t="s">
        <v>135</v>
      </c>
      <c r="J116" t="s">
        <v>143</v>
      </c>
      <c r="K116">
        <v>0</v>
      </c>
      <c r="L116">
        <v>1</v>
      </c>
    </row>
    <row r="117" spans="1:12" x14ac:dyDescent="0.25">
      <c r="A117">
        <v>2</v>
      </c>
      <c r="B117" t="s">
        <v>180</v>
      </c>
      <c r="C117" t="s">
        <v>57</v>
      </c>
      <c r="D117" t="s">
        <v>58</v>
      </c>
      <c r="E117" t="s">
        <v>160</v>
      </c>
      <c r="F117" t="s">
        <v>255</v>
      </c>
      <c r="J117" t="s">
        <v>256</v>
      </c>
      <c r="K117">
        <v>1</v>
      </c>
      <c r="L117">
        <v>2</v>
      </c>
    </row>
    <row r="118" spans="1:12" x14ac:dyDescent="0.25">
      <c r="A118">
        <v>3</v>
      </c>
      <c r="B118" t="s">
        <v>211</v>
      </c>
      <c r="C118" t="s">
        <v>35</v>
      </c>
      <c r="D118" t="s">
        <v>257</v>
      </c>
      <c r="E118" t="s">
        <v>175</v>
      </c>
      <c r="F118" t="s">
        <v>98</v>
      </c>
      <c r="J118" t="s">
        <v>254</v>
      </c>
      <c r="K118">
        <v>0</v>
      </c>
      <c r="L118">
        <v>4</v>
      </c>
    </row>
    <row r="119" spans="1:12" x14ac:dyDescent="0.25">
      <c r="A119">
        <v>1</v>
      </c>
      <c r="B119">
        <v>0</v>
      </c>
      <c r="C119">
        <v>0</v>
      </c>
      <c r="D119">
        <v>1</v>
      </c>
      <c r="E119">
        <v>0</v>
      </c>
    </row>
    <row r="120" spans="1:12" x14ac:dyDescent="0.25">
      <c r="A120">
        <v>2</v>
      </c>
      <c r="B120">
        <v>1</v>
      </c>
      <c r="C120">
        <v>1</v>
      </c>
      <c r="D120">
        <v>0</v>
      </c>
      <c r="E120">
        <v>1</v>
      </c>
    </row>
    <row r="121" spans="1:12" x14ac:dyDescent="0.25">
      <c r="A121">
        <v>3</v>
      </c>
      <c r="B121">
        <v>0</v>
      </c>
      <c r="C121">
        <v>2</v>
      </c>
      <c r="D121">
        <v>2</v>
      </c>
      <c r="E121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vbc_sample</vt:lpstr>
      <vt:lpstr>参加者データ</vt:lpstr>
      <vt:lpstr>参加者データ!vbc_log_for_excel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kohsei_miyashita</dc:creator>
  <cp:lastModifiedBy>Tsurusaki</cp:lastModifiedBy>
  <cp:lastPrinted>2005-03-20T16:56:25Z</cp:lastPrinted>
  <dcterms:created xsi:type="dcterms:W3CDTF">2005-03-19T22:45:52Z</dcterms:created>
  <dcterms:modified xsi:type="dcterms:W3CDTF">2020-07-17T08:30:02Z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bbb38a5a-d9b2-4486-a262-0524106c1d06</vt:lpwstr>
  </property>
</Properties>
</file>