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m\Desktop\AA3\"/>
    </mc:Choice>
  </mc:AlternateContent>
  <xr:revisionPtr revIDLastSave="0" documentId="13_ncr:1_{F0FE26B3-5036-4C6F-ACEB-DBDADC9F0176}" xr6:coauthVersionLast="47" xr6:coauthVersionMax="47" xr10:uidLastSave="{00000000-0000-0000-0000-000000000000}"/>
  <bookViews>
    <workbookView xWindow="-108" yWindow="-108" windowWidth="23256" windowHeight="12456" xr2:uid="{8B2F1F33-B3EB-482B-BA04-B2335AD1FCFA}"/>
  </bookViews>
  <sheets>
    <sheet name="CsurosCounter" sheetId="20" r:id="rId1"/>
    <sheet name="CsurosCounter_d_14" sheetId="17" r:id="rId2"/>
    <sheet name="SpaceSavingCount" sheetId="8" r:id="rId3"/>
    <sheet name="ExactCount" sheetId="2" r:id="rId4"/>
    <sheet name="graphs" sheetId="1" r:id="rId5"/>
  </sheets>
  <definedNames>
    <definedName name="DadosExternos_1" localSheetId="3" hidden="1">ExactCount!$D$4:$F$34</definedName>
    <definedName name="DadosExternos_10" localSheetId="2" hidden="1">SpaceSavingCount!$D$20:$F$31</definedName>
    <definedName name="DadosExternos_11" localSheetId="2" hidden="1">SpaceSavingCount!$I$20:$K$31</definedName>
    <definedName name="DadosExternos_12" localSheetId="2" hidden="1">SpaceSavingCount!$N$20:$P$31</definedName>
    <definedName name="DadosExternos_13" localSheetId="1" hidden="1">CsurosCounter_d_14!$D$4:$F$35</definedName>
    <definedName name="DadosExternos_14" localSheetId="1" hidden="1">CsurosCounter_d_14!$I$4:$K$45</definedName>
    <definedName name="DadosExternos_16" localSheetId="1" hidden="1">CsurosCounter_d_14!$N$4:$P$38</definedName>
    <definedName name="DadosExternos_17" localSheetId="0" hidden="1">CsurosCounter!$C$3:$E$35</definedName>
    <definedName name="DadosExternos_18" localSheetId="0" hidden="1">CsurosCounter!$I$3:$K$35</definedName>
    <definedName name="DadosExternos_19" localSheetId="0" hidden="1">CsurosCounter!$O$3:$Q$35</definedName>
    <definedName name="DadosExternos_2" localSheetId="3" hidden="1">ExactCount!$I$4:$K$44</definedName>
    <definedName name="DadosExternos_20" localSheetId="0" hidden="1">CsurosCounter!$U$3:$W$35</definedName>
    <definedName name="DadosExternos_21" localSheetId="0" hidden="1">CsurosCounter!$AA$3:$AC$35</definedName>
    <definedName name="DadosExternos_22" localSheetId="0" hidden="1">CsurosCounter!$C$38:$E$70</definedName>
    <definedName name="DadosExternos_23" localSheetId="0" hidden="1">CsurosCounter!$I$38:$K$70</definedName>
    <definedName name="DadosExternos_24" localSheetId="0" hidden="1">CsurosCounter!$O$38:$Q$70</definedName>
    <definedName name="DadosExternos_25" localSheetId="0" hidden="1">CsurosCounter!$U$38:$W$70</definedName>
    <definedName name="DadosExternos_26" localSheetId="0" hidden="1">CsurosCounter!$AA$38:$AC$70</definedName>
    <definedName name="DadosExternos_27" localSheetId="0" hidden="1">CsurosCounter!$C$73:$E$105</definedName>
    <definedName name="DadosExternos_28" localSheetId="0" hidden="1">CsurosCounter!$I$73:$K$105</definedName>
    <definedName name="DadosExternos_29" localSheetId="0" hidden="1">CsurosCounter!$O$73:$Q$105</definedName>
    <definedName name="DadosExternos_3" localSheetId="3" hidden="1">ExactCount!$N$4:$P$37</definedName>
    <definedName name="DadosExternos_30" localSheetId="0" hidden="1">CsurosCounter!$U$73:$W$105</definedName>
    <definedName name="DadosExternos_4" localSheetId="2" hidden="1">SpaceSavingCount!$D$4:$F$8</definedName>
    <definedName name="DadosExternos_5" localSheetId="2" hidden="1">SpaceSavingCount!$I$4:$K$8</definedName>
    <definedName name="DadosExternos_6" localSheetId="2" hidden="1">SpaceSavingCount!$N$4:$P$8</definedName>
    <definedName name="DadosExternos_7" localSheetId="2" hidden="1">SpaceSavingCount!$D$11:$F$17</definedName>
    <definedName name="DadosExternos_8" localSheetId="2" hidden="1">SpaceSavingCount!$I$11:$K$17</definedName>
    <definedName name="DadosExternos_9" localSheetId="2" hidden="1">SpaceSavingCount!$N$11:$P$17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6" i="20" l="1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7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5" i="20"/>
  <c r="Y6" i="20"/>
  <c r="Y35" i="20" s="1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5" i="20"/>
  <c r="AE6" i="20"/>
  <c r="AE7" i="20"/>
  <c r="AE8" i="20"/>
  <c r="AE9" i="20"/>
  <c r="AE10" i="20"/>
  <c r="AE11" i="20"/>
  <c r="AE12" i="20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5" i="20"/>
  <c r="AE26" i="20"/>
  <c r="AE27" i="20"/>
  <c r="AE28" i="20"/>
  <c r="AE29" i="20"/>
  <c r="AE30" i="20"/>
  <c r="AE31" i="20"/>
  <c r="AE32" i="20"/>
  <c r="AE33" i="20"/>
  <c r="AE34" i="20"/>
  <c r="AE5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40" i="20"/>
  <c r="Y70" i="20" s="1"/>
  <c r="AE41" i="20"/>
  <c r="AE42" i="20"/>
  <c r="AE43" i="20"/>
  <c r="AE44" i="20"/>
  <c r="AE45" i="20"/>
  <c r="AE46" i="20"/>
  <c r="AE47" i="20"/>
  <c r="AE48" i="20"/>
  <c r="AE49" i="20"/>
  <c r="AE50" i="20"/>
  <c r="AE51" i="20"/>
  <c r="AE52" i="20"/>
  <c r="AE53" i="20"/>
  <c r="AE54" i="20"/>
  <c r="AE55" i="20"/>
  <c r="AE56" i="20"/>
  <c r="AE57" i="20"/>
  <c r="AE58" i="20"/>
  <c r="AE59" i="20"/>
  <c r="AE60" i="20"/>
  <c r="AE61" i="20"/>
  <c r="AE62" i="20"/>
  <c r="AE63" i="20"/>
  <c r="AE64" i="20"/>
  <c r="AE65" i="20"/>
  <c r="AE66" i="20"/>
  <c r="AE67" i="20"/>
  <c r="AE68" i="20"/>
  <c r="AE69" i="20"/>
  <c r="AE40" i="20"/>
  <c r="AE70" i="20" s="1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75" i="20"/>
  <c r="M76" i="20"/>
  <c r="M77" i="20"/>
  <c r="M78" i="20"/>
  <c r="M105" i="20" s="1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75" i="20"/>
  <c r="AD35" i="20"/>
  <c r="F3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5" i="20"/>
  <c r="L35" i="20" s="1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5" i="20"/>
  <c r="R35" i="20" s="1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5" i="20"/>
  <c r="X35" i="20" s="1"/>
  <c r="AD22" i="20"/>
  <c r="AD21" i="20"/>
  <c r="AD20" i="20"/>
  <c r="AD11" i="20"/>
  <c r="AD10" i="20"/>
  <c r="AD9" i="20"/>
  <c r="AD8" i="20"/>
  <c r="AD6" i="20"/>
  <c r="AD7" i="20"/>
  <c r="AD12" i="20"/>
  <c r="AD13" i="20"/>
  <c r="AD14" i="20"/>
  <c r="AD15" i="20"/>
  <c r="AD16" i="20"/>
  <c r="AD17" i="20"/>
  <c r="AD18" i="20"/>
  <c r="AD19" i="20"/>
  <c r="AD23" i="20"/>
  <c r="AD24" i="20"/>
  <c r="AD25" i="20"/>
  <c r="AD26" i="20"/>
  <c r="AD27" i="20"/>
  <c r="AD28" i="20"/>
  <c r="AD29" i="20"/>
  <c r="AD30" i="20"/>
  <c r="AD31" i="20"/>
  <c r="AD32" i="20"/>
  <c r="AD33" i="20"/>
  <c r="AD34" i="20"/>
  <c r="AD5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40" i="20"/>
  <c r="F70" i="20" s="1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40" i="20"/>
  <c r="L70" i="20" s="1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40" i="20"/>
  <c r="R70" i="20" s="1"/>
  <c r="X41" i="20"/>
  <c r="X42" i="20"/>
  <c r="X70" i="20" s="1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40" i="20"/>
  <c r="AD41" i="20"/>
  <c r="AD42" i="20"/>
  <c r="AD43" i="20"/>
  <c r="AD44" i="20"/>
  <c r="AD45" i="20"/>
  <c r="AD46" i="20"/>
  <c r="AD47" i="20"/>
  <c r="AD48" i="20"/>
  <c r="AD49" i="20"/>
  <c r="AD50" i="20"/>
  <c r="AD51" i="20"/>
  <c r="AD52" i="20"/>
  <c r="AD53" i="20"/>
  <c r="AD54" i="20"/>
  <c r="AD55" i="20"/>
  <c r="AD56" i="20"/>
  <c r="AD57" i="20"/>
  <c r="AD58" i="20"/>
  <c r="AD59" i="20"/>
  <c r="AD60" i="20"/>
  <c r="AD61" i="20"/>
  <c r="AD62" i="20"/>
  <c r="AD63" i="20"/>
  <c r="AD64" i="20"/>
  <c r="AD65" i="20"/>
  <c r="AD66" i="20"/>
  <c r="AD67" i="20"/>
  <c r="AD68" i="20"/>
  <c r="AD69" i="20"/>
  <c r="AD40" i="20"/>
  <c r="AD70" i="20" s="1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75" i="20"/>
  <c r="F105" i="20" s="1"/>
  <c r="L76" i="20"/>
  <c r="L77" i="20"/>
  <c r="L105" i="20" s="1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75" i="20"/>
  <c r="R105" i="20" s="1"/>
  <c r="Y76" i="20"/>
  <c r="Y77" i="20"/>
  <c r="Y78" i="20"/>
  <c r="Y79" i="20"/>
  <c r="Y80" i="20"/>
  <c r="Y81" i="20"/>
  <c r="Y82" i="20"/>
  <c r="Y83" i="20"/>
  <c r="Y84" i="20"/>
  <c r="Y85" i="20"/>
  <c r="Y86" i="20"/>
  <c r="Y87" i="20"/>
  <c r="Y88" i="20"/>
  <c r="Y89" i="20"/>
  <c r="Y90" i="20"/>
  <c r="Y91" i="20"/>
  <c r="Y92" i="20"/>
  <c r="Y93" i="20"/>
  <c r="Y94" i="20"/>
  <c r="Y95" i="20"/>
  <c r="Y96" i="20"/>
  <c r="Y97" i="20"/>
  <c r="Y98" i="20"/>
  <c r="Y99" i="20"/>
  <c r="Y100" i="20"/>
  <c r="Y101" i="20"/>
  <c r="Y102" i="20"/>
  <c r="Y103" i="20"/>
  <c r="Y104" i="20"/>
  <c r="Y75" i="20"/>
  <c r="Y105" i="20" s="1"/>
  <c r="X76" i="20"/>
  <c r="X105" i="20" s="1"/>
  <c r="X77" i="20"/>
  <c r="X78" i="20"/>
  <c r="X79" i="20"/>
  <c r="X80" i="20"/>
  <c r="X81" i="20"/>
  <c r="X82" i="20"/>
  <c r="X83" i="20"/>
  <c r="X84" i="20"/>
  <c r="X85" i="20"/>
  <c r="X86" i="20"/>
  <c r="X87" i="20"/>
  <c r="X88" i="20"/>
  <c r="X89" i="20"/>
  <c r="X90" i="20"/>
  <c r="X91" i="20"/>
  <c r="X92" i="20"/>
  <c r="X93" i="20"/>
  <c r="X94" i="20"/>
  <c r="X95" i="20"/>
  <c r="X96" i="20"/>
  <c r="X97" i="20"/>
  <c r="X98" i="20"/>
  <c r="X99" i="20"/>
  <c r="X100" i="20"/>
  <c r="X101" i="20"/>
  <c r="X102" i="20"/>
  <c r="X103" i="20"/>
  <c r="X104" i="20"/>
  <c r="X75" i="20"/>
  <c r="G35" i="20" l="1"/>
  <c r="M35" i="20"/>
  <c r="S35" i="20"/>
  <c r="AE35" i="20"/>
  <c r="G70" i="20"/>
  <c r="M70" i="20"/>
  <c r="S70" i="20"/>
  <c r="G105" i="20"/>
  <c r="S105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19BC66-2ABD-45E1-BBC9-5454FDFC86F3}" keepAlive="1" name="Consulta - CsurosCounter_en_1" description="Ligação à consulta 'CsurosCounter_en_1' no livro." type="5" refreshedVersion="8" background="1" saveData="1">
    <dbPr connection="Provider=Microsoft.Mashup.OleDb.1;Data Source=$Workbook$;Location=CsurosCounter_en_1;Extended Properties=&quot;&quot;" command="SELECT * FROM [CsurosCounter_en_1]"/>
  </connection>
  <connection id="2" xr16:uid="{C0FE7092-1610-499F-8224-3E7A28F6C4BD}" keepAlive="1" name="Consulta - CsurosCounter_en_10" description="Ligação à consulta 'CsurosCounter_en_10' no livro." type="5" refreshedVersion="8" background="1" saveData="1">
    <dbPr connection="Provider=Microsoft.Mashup.OleDb.1;Data Source=$Workbook$;Location=CsurosCounter_en_10;Extended Properties=&quot;&quot;" command="SELECT * FROM [CsurosCounter_en_10]"/>
  </connection>
  <connection id="3" xr16:uid="{6166FB5C-62A4-47E4-9CCF-9CBD52D9B2E0}" keepAlive="1" name="Consulta - CsurosCounter_en_11" description="Ligação à consulta 'CsurosCounter_en_11' no livro." type="5" refreshedVersion="8" background="1" saveData="1">
    <dbPr connection="Provider=Microsoft.Mashup.OleDb.1;Data Source=$Workbook$;Location=CsurosCounter_en_11;Extended Properties=&quot;&quot;" command="SELECT * FROM [CsurosCounter_en_11]"/>
  </connection>
  <connection id="4" xr16:uid="{F1BAB1B0-A729-4758-8090-537F8C1B88DE}" keepAlive="1" name="Consulta - CsurosCounter_en_12" description="Ligação à consulta 'CsurosCounter_en_12' no livro." type="5" refreshedVersion="8" background="1" saveData="1">
    <dbPr connection="Provider=Microsoft.Mashup.OleDb.1;Data Source=$Workbook$;Location=CsurosCounter_en_12;Extended Properties=&quot;&quot;" command="SELECT * FROM [CsurosCounter_en_12]"/>
  </connection>
  <connection id="5" xr16:uid="{2CD83E17-2DC9-483F-806E-7FFF96F95389}" keepAlive="1" name="Consulta - CsurosCounter_en_13" description="Ligação à consulta 'CsurosCounter_en_13' no livro." type="5" refreshedVersion="8" background="1" saveData="1">
    <dbPr connection="Provider=Microsoft.Mashup.OleDb.1;Data Source=$Workbook$;Location=CsurosCounter_en_13;Extended Properties=&quot;&quot;" command="SELECT * FROM [CsurosCounter_en_13]"/>
  </connection>
  <connection id="6" xr16:uid="{81B3911B-8FCB-4B87-ABC6-C6DAB0362A0D}" keepAlive="1" name="Consulta - CsurosCounter_en_14" description="Ligação à consulta 'CsurosCounter_en_14' no livro." type="5" refreshedVersion="8" background="1" saveData="1">
    <dbPr connection="Provider=Microsoft.Mashup.OleDb.1;Data Source=$Workbook$;Location=CsurosCounter_en_14;Extended Properties=&quot;&quot;" command="SELECT * FROM [CsurosCounter_en_14]"/>
  </connection>
  <connection id="7" xr16:uid="{35EE623D-B8B9-4D43-81B0-64C4F5F0C97D}" keepAlive="1" name="Consulta - CsurosCounter_en_14 (2)" description="Ligação à consulta 'CsurosCounter_en_14 (2)' no livro." type="5" refreshedVersion="8" background="1" saveData="1">
    <dbPr connection="Provider=Microsoft.Mashup.OleDb.1;Data Source=$Workbook$;Location=&quot;CsurosCounter_en_14 (2)&quot;;Extended Properties=&quot;&quot;" command="SELECT * FROM [CsurosCounter_en_14 (2)]"/>
  </connection>
  <connection id="8" xr16:uid="{E849ABD3-AA7C-41AF-AC67-61441CCF8A58}" keepAlive="1" name="Consulta - CsurosCounter_en_2" description="Ligação à consulta 'CsurosCounter_en_2' no livro." type="5" refreshedVersion="0" background="1">
    <dbPr connection="Provider=Microsoft.Mashup.OleDb.1;Data Source=$Workbook$;Location=CsurosCounter_en_2;Extended Properties=&quot;&quot;" command="SELECT * FROM [CsurosCounter_en_2]"/>
  </connection>
  <connection id="9" xr16:uid="{9212DBDD-3452-4D8B-89B4-681F85EEB9D0}" keepAlive="1" name="Consulta - CsurosCounter_en_2 (2)" description="Ligação à consulta 'CsurosCounter_en_2 (2)' no livro." type="5" refreshedVersion="8" background="1" saveData="1">
    <dbPr connection="Provider=Microsoft.Mashup.OleDb.1;Data Source=$Workbook$;Location=&quot;CsurosCounter_en_2 (2)&quot;;Extended Properties=&quot;&quot;" command="SELECT * FROM [CsurosCounter_en_2 (2)]"/>
  </connection>
  <connection id="10" xr16:uid="{11546094-5D75-4537-8289-4831129465BF}" keepAlive="1" name="Consulta - CsurosCounter_en_3" description="Ligação à consulta 'CsurosCounter_en_3' no livro." type="5" refreshedVersion="0" background="1">
    <dbPr connection="Provider=Microsoft.Mashup.OleDb.1;Data Source=$Workbook$;Location=CsurosCounter_en_3;Extended Properties=&quot;&quot;" command="SELECT * FROM [CsurosCounter_en_3]"/>
  </connection>
  <connection id="11" xr16:uid="{AD09908D-C867-4268-8AF0-DC7D3EC59E93}" keepAlive="1" name="Consulta - CsurosCounter_en_3 (2)" description="Ligação à consulta 'CsurosCounter_en_3 (2)' no livro." type="5" refreshedVersion="8" background="1" saveData="1">
    <dbPr connection="Provider=Microsoft.Mashup.OleDb.1;Data Source=$Workbook$;Location=&quot;CsurosCounter_en_3 (2)&quot;;Extended Properties=&quot;&quot;" command="SELECT * FROM [CsurosCounter_en_3 (2)]"/>
  </connection>
  <connection id="12" xr16:uid="{8002514E-9BD6-440E-9F35-616C41AE2134}" keepAlive="1" name="Consulta - CsurosCounter_en_4" description="Ligação à consulta 'CsurosCounter_en_4' no livro." type="5" refreshedVersion="0" background="1">
    <dbPr connection="Provider=Microsoft.Mashup.OleDb.1;Data Source=$Workbook$;Location=CsurosCounter_en_4;Extended Properties=&quot;&quot;" command="SELECT * FROM [CsurosCounter_en_4]"/>
  </connection>
  <connection id="13" xr16:uid="{D4FF19EB-6880-4AAC-9A33-1C21F44415B5}" keepAlive="1" name="Consulta - CsurosCounter_en_4 (2)" description="Ligação à consulta 'CsurosCounter_en_4 (2)' no livro." type="5" refreshedVersion="8" background="1" saveData="1">
    <dbPr connection="Provider=Microsoft.Mashup.OleDb.1;Data Source=$Workbook$;Location=&quot;CsurosCounter_en_4 (2)&quot;;Extended Properties=&quot;&quot;" command="SELECT * FROM [CsurosCounter_en_4 (2)]"/>
  </connection>
  <connection id="14" xr16:uid="{803495D2-0F74-43F1-BDED-2D8D0DDF00D1}" keepAlive="1" name="Consulta - CsurosCounter_en_5" description="Ligação à consulta 'CsurosCounter_en_5' no livro." type="5" refreshedVersion="0" background="1">
    <dbPr connection="Provider=Microsoft.Mashup.OleDb.1;Data Source=$Workbook$;Location=CsurosCounter_en_5;Extended Properties=&quot;&quot;" command="SELECT * FROM [CsurosCounter_en_5]"/>
  </connection>
  <connection id="15" xr16:uid="{51AECD65-EECA-4478-9925-CEDB9EAF7F3C}" keepAlive="1" name="Consulta - CsurosCounter_en_5 (2)" description="Ligação à consulta 'CsurosCounter_en_5 (2)' no livro." type="5" refreshedVersion="8" background="1" saveData="1">
    <dbPr connection="Provider=Microsoft.Mashup.OleDb.1;Data Source=$Workbook$;Location=&quot;CsurosCounter_en_5 (2)&quot;;Extended Properties=&quot;&quot;" command="SELECT * FROM [CsurosCounter_en_5 (2)]"/>
  </connection>
  <connection id="16" xr16:uid="{6F5BE1E6-9539-465A-8857-E4D39E682FE4}" keepAlive="1" name="Consulta - CsurosCounter_en_6" description="Ligação à consulta 'CsurosCounter_en_6' no livro." type="5" refreshedVersion="8" background="1" saveData="1">
    <dbPr connection="Provider=Microsoft.Mashup.OleDb.1;Data Source=$Workbook$;Location=CsurosCounter_en_6;Extended Properties=&quot;&quot;" command="SELECT * FROM [CsurosCounter_en_6]"/>
  </connection>
  <connection id="17" xr16:uid="{69371D2D-DCA9-4DEC-BC6C-0B231E877D32}" keepAlive="1" name="Consulta - CsurosCounter_en_7" description="Ligação à consulta 'CsurosCounter_en_7' no livro." type="5" refreshedVersion="8" background="1" saveData="1">
    <dbPr connection="Provider=Microsoft.Mashup.OleDb.1;Data Source=$Workbook$;Location=CsurosCounter_en_7;Extended Properties=&quot;&quot;" command="SELECT * FROM [CsurosCounter_en_7]"/>
  </connection>
  <connection id="18" xr16:uid="{283326B2-38DE-4D00-995A-577BA574BC2B}" keepAlive="1" name="Consulta - CsurosCounter_en_8" description="Ligação à consulta 'CsurosCounter_en_8' no livro." type="5" refreshedVersion="8" background="1" saveData="1">
    <dbPr connection="Provider=Microsoft.Mashup.OleDb.1;Data Source=$Workbook$;Location=CsurosCounter_en_8;Extended Properties=&quot;&quot;" command="SELECT * FROM [CsurosCounter_en_8]"/>
  </connection>
  <connection id="19" xr16:uid="{042A68A1-DAFF-41E0-B702-C5D0C5112D28}" keepAlive="1" name="Consulta - CsurosCounter_en_9" description="Ligação à consulta 'CsurosCounter_en_9' no livro." type="5" refreshedVersion="8" background="1" saveData="1">
    <dbPr connection="Provider=Microsoft.Mashup.OleDb.1;Data Source=$Workbook$;Location=CsurosCounter_en_9;Extended Properties=&quot;&quot;" command="SELECT * FROM [CsurosCounter_en_9]"/>
  </connection>
  <connection id="20" xr16:uid="{B15DA69F-FBF3-4087-8671-A814D3B2CA19}" keepAlive="1" name="Consulta - CsurosCounter_en_9 (2)" description="Ligação à consulta 'CsurosCounter_en_9 (2)' no livro." type="5" refreshedVersion="8" background="1" saveData="1">
    <dbPr connection="Provider=Microsoft.Mashup.OleDb.1;Data Source=$Workbook$;Location=&quot;CsurosCounter_en_9 (2)&quot;;Extended Properties=&quot;&quot;" command="SELECT * FROM [CsurosCounter_en_9 (2)]"/>
  </connection>
  <connection id="21" xr16:uid="{C9C41043-8C94-4A6B-A6A6-5786F6507B03}" keepAlive="1" name="Consulta - CsurosCounter_fr_14" description="Ligação à consulta 'CsurosCounter_fr_14' no livro." type="5" refreshedVersion="8" background="1" saveData="1">
    <dbPr connection="Provider=Microsoft.Mashup.OleDb.1;Data Source=$Workbook$;Location=CsurosCounter_fr_14;Extended Properties=&quot;&quot;" command="SELECT * FROM [CsurosCounter_fr_14]"/>
  </connection>
  <connection id="22" xr16:uid="{A12D9402-668F-4DC1-AC30-2C01E4DAE612}" keepAlive="1" name="Consulta - CsurosCounter_gr_14" description="Ligação à consulta 'CsurosCounter_gr_14' no livro." type="5" refreshedVersion="0" background="1">
    <dbPr connection="Provider=Microsoft.Mashup.OleDb.1;Data Source=$Workbook$;Location=CsurosCounter_gr_14;Extended Properties=&quot;&quot;" command="SELECT * FROM [CsurosCounter_gr_14]"/>
  </connection>
  <connection id="23" xr16:uid="{A8F846C8-DE49-49E3-A9C5-9B8D3E7C5967}" keepAlive="1" name="Consulta - CsurosCounter_gr_14 (2)" description="Ligação à consulta 'CsurosCounter_gr_14 (2)' no livro." type="5" refreshedVersion="8" background="1" saveData="1">
    <dbPr connection="Provider=Microsoft.Mashup.OleDb.1;Data Source=$Workbook$;Location=&quot;CsurosCounter_gr_14 (2)&quot;;Extended Properties=&quot;&quot;" command="SELECT * FROM [CsurosCounter_gr_14 (2)]"/>
  </connection>
  <connection id="24" xr16:uid="{D7517FD2-43BB-4AAB-BE2C-A83AE65BAAF7}" keepAlive="1" name="Consulta - ExactCount_en" description="Ligação à consulta 'ExactCount_en' no livro." type="5" refreshedVersion="8" background="1" saveData="1">
    <dbPr connection="Provider=Microsoft.Mashup.OleDb.1;Data Source=$Workbook$;Location=ExactCount_en;Extended Properties=&quot;&quot;" command="SELECT * FROM [ExactCount_en]"/>
  </connection>
  <connection id="25" xr16:uid="{4BE2DE03-72F9-4812-9E4F-CF686CA2C8DE}" keepAlive="1" name="Consulta - ExactCount_fr" description="Ligação à consulta 'ExactCount_fr' no livro." type="5" refreshedVersion="0" background="1">
    <dbPr connection="Provider=Microsoft.Mashup.OleDb.1;Data Source=$Workbook$;Location=ExactCount_fr;Extended Properties=&quot;&quot;" command="SELECT * FROM [ExactCount_fr]"/>
  </connection>
  <connection id="26" xr16:uid="{B6EE1F4A-3D36-4D45-89EC-A18F7FC8292E}" keepAlive="1" name="Consulta - ExactCount_fr (2)" description="Ligação à consulta 'ExactCount_fr (2)' no livro." type="5" refreshedVersion="8" background="1" saveData="1">
    <dbPr connection="Provider=Microsoft.Mashup.OleDb.1;Data Source=$Workbook$;Location=&quot;ExactCount_fr (2)&quot;;Extended Properties=&quot;&quot;" command="SELECT * FROM [ExactCount_fr (2)]"/>
  </connection>
  <connection id="27" xr16:uid="{E1A127D9-F47D-47B9-9929-7CBACAABA167}" keepAlive="1" name="Consulta - ExactCount_gr" description="Ligação à consulta 'ExactCount_gr' no livro." type="5" refreshedVersion="0" background="1">
    <dbPr connection="Provider=Microsoft.Mashup.OleDb.1;Data Source=$Workbook$;Location=ExactCount_gr;Extended Properties=&quot;&quot;" command="SELECT * FROM [ExactCount_gr]"/>
  </connection>
  <connection id="28" xr16:uid="{CD780E1E-ADCF-499B-A134-1501CAAD76EE}" keepAlive="1" name="Consulta - ExactCount_gr (2)" description="Ligação à consulta 'ExactCount_gr (2)' no livro." type="5" refreshedVersion="8" background="1" saveData="1">
    <dbPr connection="Provider=Microsoft.Mashup.OleDb.1;Data Source=$Workbook$;Location=&quot;ExactCount_gr (2)&quot;;Extended Properties=&quot;&quot;" command="SELECT * FROM [ExactCount_gr (2)]"/>
  </connection>
  <connection id="29" xr16:uid="{48AD9785-11F4-477B-B034-7C0A9B5A1C1D}" keepAlive="1" name="Consulta - SpaceSavingCount_en_10" description="Ligação à consulta 'SpaceSavingCount_en_10' no livro." type="5" refreshedVersion="8" background="1" saveData="1">
    <dbPr connection="Provider=Microsoft.Mashup.OleDb.1;Data Source=$Workbook$;Location=SpaceSavingCount_en_10;Extended Properties=&quot;&quot;" command="SELECT * FROM [SpaceSavingCount_en_10]"/>
  </connection>
  <connection id="30" xr16:uid="{9A715F8D-4F3F-4061-9ED2-98E179A2FFB3}" keepAlive="1" name="Consulta - SpaceSavingCount_en_3" description="Ligação à consulta 'SpaceSavingCount_en_3' no livro." type="5" refreshedVersion="0" background="1">
    <dbPr connection="Provider=Microsoft.Mashup.OleDb.1;Data Source=$Workbook$;Location=SpaceSavingCount_en_3;Extended Properties=&quot;&quot;" command="SELECT * FROM [SpaceSavingCount_en_3]"/>
  </connection>
  <connection id="31" xr16:uid="{89BF9893-EC77-46D4-B46A-6372EAF8DAD0}" keepAlive="1" name="Consulta - SpaceSavingCount_en_3 (2)" description="Ligação à consulta 'SpaceSavingCount_en_3 (2)' no livro." type="5" refreshedVersion="8" background="1" saveData="1">
    <dbPr connection="Provider=Microsoft.Mashup.OleDb.1;Data Source=$Workbook$;Location=&quot;SpaceSavingCount_en_3 (2)&quot;;Extended Properties=&quot;&quot;" command="SELECT * FROM [SpaceSavingCount_en_3 (2)]"/>
  </connection>
  <connection id="32" xr16:uid="{3CC0BC97-81D3-4179-B205-AF940BC51039}" keepAlive="1" name="Consulta - SpaceSavingCount_en_5" description="Ligação à consulta 'SpaceSavingCount_en_5' no livro." type="5" refreshedVersion="8" background="1" saveData="1">
    <dbPr connection="Provider=Microsoft.Mashup.OleDb.1;Data Source=$Workbook$;Location=SpaceSavingCount_en_5;Extended Properties=&quot;&quot;" command="SELECT * FROM [SpaceSavingCount_en_5]"/>
  </connection>
  <connection id="33" xr16:uid="{D05A8C77-C762-4DE2-BD0E-13051EFC47D7}" keepAlive="1" name="Consulta - SpaceSavingCount_fr_10" description="Ligação à consulta 'SpaceSavingCount_fr_10' no livro." type="5" refreshedVersion="8" background="1" saveData="1">
    <dbPr connection="Provider=Microsoft.Mashup.OleDb.1;Data Source=$Workbook$;Location=SpaceSavingCount_fr_10;Extended Properties=&quot;&quot;" command="SELECT * FROM [SpaceSavingCount_fr_10]"/>
  </connection>
  <connection id="34" xr16:uid="{9F05D7ED-2A06-4B6A-8D15-7EC036E5102E}" keepAlive="1" name="Consulta - SpaceSavingCount_fr_3" description="Ligação à consulta 'SpaceSavingCount_fr_3' no livro." type="5" refreshedVersion="8" background="1" saveData="1">
    <dbPr connection="Provider=Microsoft.Mashup.OleDb.1;Data Source=$Workbook$;Location=SpaceSavingCount_fr_3;Extended Properties=&quot;&quot;" command="SELECT * FROM [SpaceSavingCount_fr_3]"/>
  </connection>
  <connection id="35" xr16:uid="{D7A58F0B-458A-46E3-B751-1E11102D95F8}" keepAlive="1" name="Consulta - SpaceSavingCount_fr_3 (2)" description="Ligação à consulta 'SpaceSavingCount_fr_3 (2)' no livro." type="5" refreshedVersion="8" background="1" saveData="1">
    <dbPr connection="Provider=Microsoft.Mashup.OleDb.1;Data Source=$Workbook$;Location=&quot;SpaceSavingCount_fr_3 (2)&quot;;Extended Properties=&quot;&quot;" command="SELECT * FROM [SpaceSavingCount_fr_3 (2)]"/>
  </connection>
  <connection id="36" xr16:uid="{3FD5A237-2FA8-484B-870C-ADC51CEC3007}" keepAlive="1" name="Consulta - SpaceSavingCount_fr_5" description="Ligação à consulta 'SpaceSavingCount_fr_5' no livro." type="5" refreshedVersion="8" background="1" saveData="1">
    <dbPr connection="Provider=Microsoft.Mashup.OleDb.1;Data Source=$Workbook$;Location=SpaceSavingCount_fr_5;Extended Properties=&quot;&quot;" command="SELECT * FROM [SpaceSavingCount_fr_5]"/>
  </connection>
  <connection id="37" xr16:uid="{51AA4A89-E125-4908-800D-8AE60F511FEE}" keepAlive="1" name="Consulta - SpaceSavingCount_gr_10" description="Ligação à consulta 'SpaceSavingCount_gr_10' no livro." type="5" refreshedVersion="8" background="1" saveData="1">
    <dbPr connection="Provider=Microsoft.Mashup.OleDb.1;Data Source=$Workbook$;Location=SpaceSavingCount_gr_10;Extended Properties=&quot;&quot;" command="SELECT * FROM [SpaceSavingCount_gr_10]"/>
  </connection>
  <connection id="38" xr16:uid="{7E105CBC-9C08-4DA5-956B-8C2D3E19DEC8}" keepAlive="1" name="Consulta - SpaceSavingCount_gr_3" description="Ligação à consulta 'SpaceSavingCount_gr_3' no livro." type="5" refreshedVersion="8" background="1" saveData="1">
    <dbPr connection="Provider=Microsoft.Mashup.OleDb.1;Data Source=$Workbook$;Location=SpaceSavingCount_gr_3;Extended Properties=&quot;&quot;" command="SELECT * FROM [SpaceSavingCount_gr_3]"/>
  </connection>
  <connection id="39" xr16:uid="{EC9F383F-2BFA-4EDC-AB76-5197D4B6C971}" keepAlive="1" name="Consulta - SpaceSavingCount_gr_3 (2)" description="Ligação à consulta 'SpaceSavingCount_gr_3 (2)' no livro." type="5" refreshedVersion="0" background="1">
    <dbPr connection="Provider=Microsoft.Mashup.OleDb.1;Data Source=$Workbook$;Location=&quot;SpaceSavingCount_gr_3 (2)&quot;;Extended Properties=&quot;&quot;" command="SELECT * FROM [SpaceSavingCount_gr_3 (2)]"/>
  </connection>
  <connection id="40" xr16:uid="{620DBC0D-9894-42ED-9AC7-AE5763D7562D}" keepAlive="1" name="Consulta - SpaceSavingCount_gr_3 (3)" description="Ligação à consulta 'SpaceSavingCount_gr_3 (3)' no livro." type="5" refreshedVersion="8" background="1" saveData="1">
    <dbPr connection="Provider=Microsoft.Mashup.OleDb.1;Data Source=$Workbook$;Location=&quot;SpaceSavingCount_gr_3 (3)&quot;;Extended Properties=&quot;&quot;" command="SELECT * FROM [SpaceSavingCount_gr_3 (3)]"/>
  </connection>
  <connection id="41" xr16:uid="{0FE09686-E7A4-4C23-B5F5-560F363D8BFD}" keepAlive="1" name="Consulta - SpaceSavingCount_gr_5" description="Ligação à consulta 'SpaceSavingCount_gr_5' no livro." type="5" refreshedVersion="8" background="1" saveData="1">
    <dbPr connection="Provider=Microsoft.Mashup.OleDb.1;Data Source=$Workbook$;Location=SpaceSavingCount_gr_5;Extended Properties=&quot;&quot;" command="SELECT * FROM [SpaceSavingCount_gr_5]"/>
  </connection>
</connections>
</file>

<file path=xl/sharedStrings.xml><?xml version="1.0" encoding="utf-8"?>
<sst xmlns="http://schemas.openxmlformats.org/spreadsheetml/2006/main" count="2198" uniqueCount="1006">
  <si>
    <t>char</t>
  </si>
  <si>
    <t>count</t>
  </si>
  <si>
    <t>percentage</t>
  </si>
  <si>
    <t>E</t>
  </si>
  <si>
    <t>11.842196251988106</t>
  </si>
  <si>
    <t>O</t>
  </si>
  <si>
    <t>9.399419127307931</t>
  </si>
  <si>
    <t>T</t>
  </si>
  <si>
    <t>8.825461586335662</t>
  </si>
  <si>
    <t>A</t>
  </si>
  <si>
    <t>7.7103934720973655</t>
  </si>
  <si>
    <t>I</t>
  </si>
  <si>
    <t>7.303263951317336</t>
  </si>
  <si>
    <t>S</t>
  </si>
  <si>
    <t>6.619528386695249</t>
  </si>
  <si>
    <t>H</t>
  </si>
  <si>
    <t>6.342057948966184</t>
  </si>
  <si>
    <t>N</t>
  </si>
  <si>
    <t>6.2245003803333105</t>
  </si>
  <si>
    <t>R</t>
  </si>
  <si>
    <t>5.338496646151718</t>
  </si>
  <si>
    <t>L</t>
  </si>
  <si>
    <t>4.5968466911002</t>
  </si>
  <si>
    <t>D</t>
  </si>
  <si>
    <t>4.083396722218381</t>
  </si>
  <si>
    <t>U</t>
  </si>
  <si>
    <t>3.09539450937003</t>
  </si>
  <si>
    <t>M</t>
  </si>
  <si>
    <t>3.0815642071779266</t>
  </si>
  <si>
    <t>Y</t>
  </si>
  <si>
    <t>2.3546089482055184</t>
  </si>
  <si>
    <t>W</t>
  </si>
  <si>
    <t>2.2050688057534056</t>
  </si>
  <si>
    <t>C</t>
  </si>
  <si>
    <t>2.087511237120531</t>
  </si>
  <si>
    <t>F</t>
  </si>
  <si>
    <t>1.964767305165618</t>
  </si>
  <si>
    <t>G</t>
  </si>
  <si>
    <t>1.9085817025101999</t>
  </si>
  <si>
    <t>B</t>
  </si>
  <si>
    <t>1.4331650646566627</t>
  </si>
  <si>
    <t>P</t>
  </si>
  <si>
    <t>1.3346241615379295</t>
  </si>
  <si>
    <t>V</t>
  </si>
  <si>
    <t>1.1202544775603347</t>
  </si>
  <si>
    <t>K</t>
  </si>
  <si>
    <t>0.846241615379296</t>
  </si>
  <si>
    <t>X</t>
  </si>
  <si>
    <t>0.11755756863287463</t>
  </si>
  <si>
    <t>J</t>
  </si>
  <si>
    <t>0.07520226816955951</t>
  </si>
  <si>
    <t>Q</t>
  </si>
  <si>
    <t>0.06223635986446304</t>
  </si>
  <si>
    <t>Z</t>
  </si>
  <si>
    <t>0.02420302883618007</t>
  </si>
  <si>
    <t>1</t>
  </si>
  <si>
    <t>0.0008643938870064311</t>
  </si>
  <si>
    <t>6</t>
  </si>
  <si>
    <t>0</t>
  </si>
  <si>
    <t>5</t>
  </si>
  <si>
    <t>15.360453428635246</t>
  </si>
  <si>
    <t>8.028534733080187</t>
  </si>
  <si>
    <t>7.132287245923609</t>
  </si>
  <si>
    <t>6.961972302881393</t>
  </si>
  <si>
    <t>6.864948626312263</t>
  </si>
  <si>
    <t>6.6017980790708055</t>
  </si>
  <si>
    <t>6.273034398034398</t>
  </si>
  <si>
    <t>6.266054277417914</t>
  </si>
  <si>
    <t>6.205327228054501</t>
  </si>
  <si>
    <t>5.350960464596828</t>
  </si>
  <si>
    <t>3.4146750055840966</t>
  </si>
  <si>
    <t>3.242964038418584</t>
  </si>
  <si>
    <t>3.044728612910431</t>
  </si>
  <si>
    <t>Ã</t>
  </si>
  <si>
    <t>3.0426345767254857</t>
  </si>
  <si>
    <t>2.42908197453652</t>
  </si>
  <si>
    <t>2.0696057627875812</t>
  </si>
  <si>
    <t>1.3087726155907975</t>
  </si>
  <si>
    <t>1.1796403841858387</t>
  </si>
  <si>
    <t>1.13915568461023</t>
  </si>
  <si>
    <t>1.1133292383292384</t>
  </si>
  <si>
    <t>0.9974592360955997</t>
  </si>
  <si>
    <t>0.8864753182935001</t>
  </si>
  <si>
    <t>0.43835157471521113</t>
  </si>
  <si>
    <t>0.29456109001563546</t>
  </si>
  <si>
    <t>0.2184777752959571</t>
  </si>
  <si>
    <t>§</t>
  </si>
  <si>
    <t>0.03839066339066339</t>
  </si>
  <si>
    <t>0.017450301541210633</t>
  </si>
  <si>
    <t>0.013960241232968506</t>
  </si>
  <si>
    <t>2</t>
  </si>
  <si>
    <t>0.013262229171320082</t>
  </si>
  <si>
    <t>0.012564217109671654</t>
  </si>
  <si>
    <t>Â</t>
  </si>
  <si>
    <t>0.009772168863077954</t>
  </si>
  <si>
    <t>3</t>
  </si>
  <si>
    <t>0.004886084431538977</t>
  </si>
  <si>
    <t>4</t>
  </si>
  <si>
    <t>0.0041880723698905515</t>
  </si>
  <si>
    <t>0.0027920482465937013</t>
  </si>
  <si>
    <t>7</t>
  </si>
  <si>
    <t>8</t>
  </si>
  <si>
    <t>9</t>
  </si>
  <si>
    <t>Š</t>
  </si>
  <si>
    <t>0.0020940361849452757</t>
  </si>
  <si>
    <t>16.1841563256269</t>
  </si>
  <si>
    <t>9.466556819937182</t>
  </si>
  <si>
    <t>8.503681581792904</t>
  </si>
  <si>
    <t>6.338499562329438</t>
  </si>
  <si>
    <t>6.207842026672159</t>
  </si>
  <si>
    <t>6.176947634004428</t>
  </si>
  <si>
    <t>5.471525668091242</t>
  </si>
  <si>
    <t>5.329282735183565</t>
  </si>
  <si>
    <t>4.5202358271973635</t>
  </si>
  <si>
    <t>3.928736934246434</t>
  </si>
  <si>
    <t>3.6146439421245042</t>
  </si>
  <si>
    <t>3.521317130940734</t>
  </si>
  <si>
    <t>3.420266721590032</t>
  </si>
  <si>
    <t>3.1016682972040575</t>
  </si>
  <si>
    <t>2.9871015910612226</t>
  </si>
  <si>
    <t>1.95793213531744</t>
  </si>
  <si>
    <t>1.9012924154266</t>
  </si>
  <si>
    <t>1.6740899026826632</t>
  </si>
  <si>
    <t>1.3220225529066476</t>
  </si>
  <si>
    <t>0.9796097008392978</t>
  </si>
  <si>
    <t>0.8927192214613048</t>
  </si>
  <si>
    <t>0.7575562535399826</t>
  </si>
  <si>
    <t>Ÿ</t>
  </si>
  <si>
    <t>0.43638329643169765</t>
  </si>
  <si>
    <t>0.3494928170537048</t>
  </si>
  <si>
    <t>0.33919468616446113</t>
  </si>
  <si>
    <t>0.330183821636373</t>
  </si>
  <si>
    <t>¶</t>
  </si>
  <si>
    <t>0.25487873950877915</t>
  </si>
  <si>
    <t>0.014159929972709954</t>
  </si>
  <si>
    <t>0.007723598166932702</t>
  </si>
  <si>
    <t>0.0057926986251995265</t>
  </si>
  <si>
    <t>0.0019308995417331755</t>
  </si>
  <si>
    <t>Œ</t>
  </si>
  <si>
    <t>0.0012872663611554504</t>
  </si>
  <si>
    <t>inglês</t>
  </si>
  <si>
    <t>françês</t>
  </si>
  <si>
    <t>alemão</t>
  </si>
  <si>
    <t>Column1</t>
  </si>
  <si>
    <t>Column2</t>
  </si>
  <si>
    <t>Column3</t>
  </si>
  <si>
    <t>38563.0</t>
  </si>
  <si>
    <t>33.333621464629005</t>
  </si>
  <si>
    <t>38562.0</t>
  </si>
  <si>
    <t>33.332757070742</t>
  </si>
  <si>
    <t>47755.0</t>
  </si>
  <si>
    <t>33.33356600402055</t>
  </si>
  <si>
    <t>47754.0</t>
  </si>
  <si>
    <t>33.332867991958906</t>
  </si>
  <si>
    <t>51790.0</t>
  </si>
  <si>
    <t>33.33376242212039</t>
  </si>
  <si>
    <t>51789.0</t>
  </si>
  <si>
    <t>33.33311878893981</t>
  </si>
  <si>
    <t>k=3</t>
  </si>
  <si>
    <t>23139.0</t>
  </si>
  <si>
    <t>20.00121015144181</t>
  </si>
  <si>
    <t>23138.0</t>
  </si>
  <si>
    <t>20.0003457575548</t>
  </si>
  <si>
    <t>23137.0</t>
  </si>
  <si>
    <t>19.999481363667794</t>
  </si>
  <si>
    <t>28653.0</t>
  </si>
  <si>
    <t>20.00013960241233</t>
  </si>
  <si>
    <t>28652.0</t>
  </si>
  <si>
    <t>19.99944159035068</t>
  </si>
  <si>
    <t>31075.0</t>
  </si>
  <si>
    <t>20.000901086452807</t>
  </si>
  <si>
    <t>31074.0</t>
  </si>
  <si>
    <t>20.00025745327223</t>
  </si>
  <si>
    <t>31073.0</t>
  </si>
  <si>
    <t>19.999613820091653</t>
  </si>
  <si>
    <t>k=5</t>
  </si>
  <si>
    <t>13700.0</t>
  </si>
  <si>
    <t>11352.0</t>
  </si>
  <si>
    <t>9.812599405297005</t>
  </si>
  <si>
    <t>11340.0</t>
  </si>
  <si>
    <t>9.802226678652929</t>
  </si>
  <si>
    <t>11329.0</t>
  </si>
  <si>
    <t>9.792718345895858</t>
  </si>
  <si>
    <t>11328.0</t>
  </si>
  <si>
    <t>9.791853952008852</t>
  </si>
  <si>
    <t>11327.0</t>
  </si>
  <si>
    <t>9.790989558121845</t>
  </si>
  <si>
    <t>22006.0</t>
  </si>
  <si>
    <t>13475.0</t>
  </si>
  <si>
    <t>9.405712530712531</t>
  </si>
  <si>
    <t>13474.0</t>
  </si>
  <si>
    <t>9.405014518650882</t>
  </si>
  <si>
    <t>13473.0</t>
  </si>
  <si>
    <t>9.404316506589234</t>
  </si>
  <si>
    <t>13472.0</t>
  </si>
  <si>
    <t>9.403618494527585</t>
  </si>
  <si>
    <t>25145.0</t>
  </si>
  <si>
    <t>14711.0</t>
  </si>
  <si>
    <t>9.468487719478915</t>
  </si>
  <si>
    <t>14441.0</t>
  </si>
  <si>
    <t>9.29470676072293</t>
  </si>
  <si>
    <t>14440.0</t>
  </si>
  <si>
    <t>9.294063127542351</t>
  </si>
  <si>
    <t>14439.0</t>
  </si>
  <si>
    <t>9.293419494361773</t>
  </si>
  <si>
    <t>14438.0</t>
  </si>
  <si>
    <t>9.292775861181196</t>
  </si>
  <si>
    <t>k=10</t>
  </si>
  <si>
    <t>10874.0</t>
  </si>
  <si>
    <t>10210.0</t>
  </si>
  <si>
    <t>8920.0</t>
  </si>
  <si>
    <t>8449.0</t>
  </si>
  <si>
    <t>7658.0</t>
  </si>
  <si>
    <t>7337.0</t>
  </si>
  <si>
    <t>7201.0</t>
  </si>
  <si>
    <t>6176.0</t>
  </si>
  <si>
    <t>5318.0</t>
  </si>
  <si>
    <t>4724.0</t>
  </si>
  <si>
    <t>3581.0</t>
  </si>
  <si>
    <t>3565.0</t>
  </si>
  <si>
    <t>2724.0</t>
  </si>
  <si>
    <t>2551.0</t>
  </si>
  <si>
    <t>2415.0</t>
  </si>
  <si>
    <t>2273.0</t>
  </si>
  <si>
    <t>2208.0</t>
  </si>
  <si>
    <t>1658.0</t>
  </si>
  <si>
    <t>1544.0</t>
  </si>
  <si>
    <t>1296.0</t>
  </si>
  <si>
    <t>979.0</t>
  </si>
  <si>
    <t>136.0</t>
  </si>
  <si>
    <t>87.0</t>
  </si>
  <si>
    <t>72.0</t>
  </si>
  <si>
    <t>28.0</t>
  </si>
  <si>
    <t>1.0</t>
  </si>
  <si>
    <t>19212.9</t>
  </si>
  <si>
    <t>13.677494769379281</t>
  </si>
  <si>
    <t>11502.0</t>
  </si>
  <si>
    <t>8.188172781693575</t>
  </si>
  <si>
    <t>10218.0</t>
  </si>
  <si>
    <t>7.274104458645883</t>
  </si>
  <si>
    <t>9974.0</t>
  </si>
  <si>
    <t>7.100403001618129</t>
  </si>
  <si>
    <t>9835.0</t>
  </si>
  <si>
    <t>7.001450122409694</t>
  </si>
  <si>
    <t>9458.0</t>
  </si>
  <si>
    <t>6.733067133477467</t>
  </si>
  <si>
    <t>8987.0</t>
  </si>
  <si>
    <t>6.397766370116516</t>
  </si>
  <si>
    <t>8977.0</t>
  </si>
  <si>
    <t>6.390647457943246</t>
  </si>
  <si>
    <t>8890.0</t>
  </si>
  <si>
    <t>6.328712922035809</t>
  </si>
  <si>
    <t>7666.0</t>
  </si>
  <si>
    <t>5.457358072027729</t>
  </si>
  <si>
    <t>4892.0</t>
  </si>
  <si>
    <t>3.4825718351630126</t>
  </si>
  <si>
    <t>4646.0</t>
  </si>
  <si>
    <t>3.307446595700604</t>
  </si>
  <si>
    <t>4362.0</t>
  </si>
  <si>
    <t>3.1052694899797753</t>
  </si>
  <si>
    <t>4359.0</t>
  </si>
  <si>
    <t>3.1031338163277944</t>
  </si>
  <si>
    <t>3480.0</t>
  </si>
  <si>
    <t>2.477381436297482</t>
  </si>
  <si>
    <t>2965.0</t>
  </si>
  <si>
    <t>2.110757459374148</t>
  </si>
  <si>
    <t>1875.0</t>
  </si>
  <si>
    <t>1.3347960324878676</t>
  </si>
  <si>
    <t>1690.0</t>
  </si>
  <si>
    <t>1.2030961572823982</t>
  </si>
  <si>
    <t>1632.0</t>
  </si>
  <si>
    <t>1.16180646667744</t>
  </si>
  <si>
    <t>1595.0</t>
  </si>
  <si>
    <t>1.135466491636346</t>
  </si>
  <si>
    <t>1429.0</t>
  </si>
  <si>
    <t>1.0172925495600869</t>
  </si>
  <si>
    <t>1270.0</t>
  </si>
  <si>
    <t>0.9041018460051157</t>
  </si>
  <si>
    <t>628.0</t>
  </si>
  <si>
    <t>0.44706768448126977</t>
  </si>
  <si>
    <t>422.0</t>
  </si>
  <si>
    <t>0.30041809371193606</t>
  </si>
  <si>
    <t>313.0</t>
  </si>
  <si>
    <t>0.222821951023308</t>
  </si>
  <si>
    <t>55.0</t>
  </si>
  <si>
    <t>0.039154016952977454</t>
  </si>
  <si>
    <t>25.0</t>
  </si>
  <si>
    <t>0.01779728043317157</t>
  </si>
  <si>
    <t>20.0</t>
  </si>
  <si>
    <t>0.014237824346537253</t>
  </si>
  <si>
    <t>19.0</t>
  </si>
  <si>
    <t>0.013525933129210393</t>
  </si>
  <si>
    <t>18.0</t>
  </si>
  <si>
    <t>0.012814041911883529</t>
  </si>
  <si>
    <t>14.0</t>
  </si>
  <si>
    <t>0.009966477042576078</t>
  </si>
  <si>
    <t>7.0</t>
  </si>
  <si>
    <t>0.004983238521288039</t>
  </si>
  <si>
    <t>6.0</t>
  </si>
  <si>
    <t>0.0042713473039611765</t>
  </si>
  <si>
    <t>4.0</t>
  </si>
  <si>
    <t>0.0028475648693074506</t>
  </si>
  <si>
    <t>3.0</t>
  </si>
  <si>
    <t>0.0021356736519805883</t>
  </si>
  <si>
    <t>20771.3</t>
  </si>
  <si>
    <t>13.756347093896922</t>
  </si>
  <si>
    <t>14708.0</t>
  </si>
  <si>
    <t>9.740765048746873</t>
  </si>
  <si>
    <t>13212.0</t>
  </si>
  <si>
    <t>8.749999172154181</t>
  </si>
  <si>
    <t>9848.0</t>
  </si>
  <si>
    <t>6.5221005031315755</t>
  </si>
  <si>
    <t>9645.0</t>
  </si>
  <si>
    <t>6.387658342069866</t>
  </si>
  <si>
    <t>9597.0</t>
  </si>
  <si>
    <t>6.355869062606999</t>
  </si>
  <si>
    <t>8501.0</t>
  </si>
  <si>
    <t>5.630013848204865</t>
  </si>
  <si>
    <t>8280.0</t>
  </si>
  <si>
    <t>5.483650707344582</t>
  </si>
  <si>
    <t>7023.0</t>
  </si>
  <si>
    <t>4.651168951410749</t>
  </si>
  <si>
    <t>6104.0</t>
  </si>
  <si>
    <t>4.042536705027938</t>
  </si>
  <si>
    <t>5616.0</t>
  </si>
  <si>
    <t>3.7193456971554557</t>
  </si>
  <si>
    <t>5471.0</t>
  </si>
  <si>
    <t>3.6233155821113776</t>
  </si>
  <si>
    <t>5314.0</t>
  </si>
  <si>
    <t>3.5193381472015832</t>
  </si>
  <si>
    <t>4819.0</t>
  </si>
  <si>
    <t>3.1915112027407657</t>
  </si>
  <si>
    <t>4641.0</t>
  </si>
  <si>
    <t>3.073625958065967</t>
  </si>
  <si>
    <t>3042.0</t>
  </si>
  <si>
    <t>2.014645585959205</t>
  </si>
  <si>
    <t>2954.0</t>
  </si>
  <si>
    <t>1.956365240277282</t>
  </si>
  <si>
    <t>2601.0</t>
  </si>
  <si>
    <t>1.7225815808941132</t>
  </si>
  <si>
    <t>2054.0</t>
  </si>
  <si>
    <t>1.360316250348523</t>
  </si>
  <si>
    <t>1522.0</t>
  </si>
  <si>
    <t>1.007985069635079</t>
  </si>
  <si>
    <t>1387.0</t>
  </si>
  <si>
    <t>0.9185777211457651</t>
  </si>
  <si>
    <t>1177.0</t>
  </si>
  <si>
    <t>0.7794996234957213</t>
  </si>
  <si>
    <t>678.0</t>
  </si>
  <si>
    <t>0.4490235724129984</t>
  </si>
  <si>
    <t>543.0</t>
  </si>
  <si>
    <t>0.35961622392368453</t>
  </si>
  <si>
    <t>527.0</t>
  </si>
  <si>
    <t>0.34901979743606215</t>
  </si>
  <si>
    <t>513.0</t>
  </si>
  <si>
    <t>0.33974792425939254</t>
  </si>
  <si>
    <t>396.0</t>
  </si>
  <si>
    <t>0.26226155556865394</t>
  </si>
  <si>
    <t>22.0</t>
  </si>
  <si>
    <t>0.014570086420480773</t>
  </si>
  <si>
    <t>12.0</t>
  </si>
  <si>
    <t>0.007947319865716786</t>
  </si>
  <si>
    <t>9.0</t>
  </si>
  <si>
    <t>0.005960489899287589</t>
  </si>
  <si>
    <t>0.0019868299664291965</t>
  </si>
  <si>
    <t>2.0</t>
  </si>
  <si>
    <t>0.0013245533109527976</t>
  </si>
  <si>
    <t>24.7</t>
  </si>
  <si>
    <t>4.754571703561117</t>
  </si>
  <si>
    <t>24.6</t>
  </si>
  <si>
    <t>4.735322425409047</t>
  </si>
  <si>
    <t>24.5</t>
  </si>
  <si>
    <t>4.716073147256978</t>
  </si>
  <si>
    <t>24.4</t>
  </si>
  <si>
    <t>4.696823869104909</t>
  </si>
  <si>
    <t>24.3</t>
  </si>
  <si>
    <t>4.6775745909528395</t>
  </si>
  <si>
    <t>23.3</t>
  </si>
  <si>
    <t>4.485081809432146</t>
  </si>
  <si>
    <t>23.2</t>
  </si>
  <si>
    <t>4.465832531280077</t>
  </si>
  <si>
    <t>23.1</t>
  </si>
  <si>
    <t>4.446583253128008</t>
  </si>
  <si>
    <t>22.4</t>
  </si>
  <si>
    <t>4.311838306063523</t>
  </si>
  <si>
    <t>21.8</t>
  </si>
  <si>
    <t>4.196342637151107</t>
  </si>
  <si>
    <t>21.2</t>
  </si>
  <si>
    <t>4.080846968238691</t>
  </si>
  <si>
    <t>21.1</t>
  </si>
  <si>
    <t>4.061597690086622</t>
  </si>
  <si>
    <t>20.8</t>
  </si>
  <si>
    <t>4.003849855630414</t>
  </si>
  <si>
    <t>20.4</t>
  </si>
  <si>
    <t>3.926852743022137</t>
  </si>
  <si>
    <t>20.1</t>
  </si>
  <si>
    <t>3.8691049085659293</t>
  </si>
  <si>
    <t>19.7</t>
  </si>
  <si>
    <t>3.7921077959576515</t>
  </si>
  <si>
    <t>19.6</t>
  </si>
  <si>
    <t>3.7728585178055822</t>
  </si>
  <si>
    <t>18.8</t>
  </si>
  <si>
    <t>3.618864292589028</t>
  </si>
  <si>
    <t>18.5</t>
  </si>
  <si>
    <t>3.5611164581328203</t>
  </si>
  <si>
    <t>17.8</t>
  </si>
  <si>
    <t>3.4263715110683353</t>
  </si>
  <si>
    <t>12.6</t>
  </si>
  <si>
    <t>2.4254090471607315</t>
  </si>
  <si>
    <t>10.3</t>
  </si>
  <si>
    <t>1.9826756496631375</t>
  </si>
  <si>
    <t>9.8</t>
  </si>
  <si>
    <t>1.8864292589027911</t>
  </si>
  <si>
    <t>7.6</t>
  </si>
  <si>
    <t>1.4629451395572666</t>
  </si>
  <si>
    <t>0.192492781520693</t>
  </si>
  <si>
    <t>47.1</t>
  </si>
  <si>
    <t>5.0047816385081285</t>
  </si>
  <si>
    <t>45.7</t>
  </si>
  <si>
    <t>4.856019551588567</t>
  </si>
  <si>
    <t>44.8</t>
  </si>
  <si>
    <t>4.760386781425991</t>
  </si>
  <si>
    <t>44.1</t>
  </si>
  <si>
    <t>4.68600573796621</t>
  </si>
  <si>
    <t>43.7</t>
  </si>
  <si>
    <t>4.64350228456062</t>
  </si>
  <si>
    <t>43.4</t>
  </si>
  <si>
    <t>4.611624694506428</t>
  </si>
  <si>
    <t>42.9</t>
  </si>
  <si>
    <t>4.558495377749442</t>
  </si>
  <si>
    <t>42.2</t>
  </si>
  <si>
    <t>4.484114334289661</t>
  </si>
  <si>
    <t>41.2</t>
  </si>
  <si>
    <t>4.377855700775688</t>
  </si>
  <si>
    <t>40.5</t>
  </si>
  <si>
    <t>4.303474657315907</t>
  </si>
  <si>
    <t>39.3</t>
  </si>
  <si>
    <t>4.1759642970991395</t>
  </si>
  <si>
    <t>38.2</t>
  </si>
  <si>
    <t>4.059079800233769</t>
  </si>
  <si>
    <t>37.3</t>
  </si>
  <si>
    <t>3.963447030071193</t>
  </si>
  <si>
    <t>36.8</t>
  </si>
  <si>
    <t>3.910317713314207</t>
  </si>
  <si>
    <t>36.7</t>
  </si>
  <si>
    <t>3.8996918499628093</t>
  </si>
  <si>
    <t>36.6</t>
  </si>
  <si>
    <t>3.8890659866114117</t>
  </si>
  <si>
    <t>36.5</t>
  </si>
  <si>
    <t>3.878440123260015</t>
  </si>
  <si>
    <t>34.0</t>
  </si>
  <si>
    <t>3.6127935394750823</t>
  </si>
  <si>
    <t>33.6</t>
  </si>
  <si>
    <t>3.5702900860694933</t>
  </si>
  <si>
    <t>33.5</t>
  </si>
  <si>
    <t>3.559664222718096</t>
  </si>
  <si>
    <t>30.8</t>
  </si>
  <si>
    <t>3.2727659122303687</t>
  </si>
  <si>
    <t>1.9976623100626927</t>
  </si>
  <si>
    <t>18.4</t>
  </si>
  <si>
    <t>1.9551588566571034</t>
  </si>
  <si>
    <t>15.8</t>
  </si>
  <si>
    <t>1.6788864095207734</t>
  </si>
  <si>
    <t>11.8</t>
  </si>
  <si>
    <t>1.2538518754648815</t>
  </si>
  <si>
    <t>0.10625863351397301</t>
  </si>
  <si>
    <t>84.4</t>
  </si>
  <si>
    <t>5.034597947983775</t>
  </si>
  <si>
    <t>83.3</t>
  </si>
  <si>
    <t>4.968981150083512</t>
  </si>
  <si>
    <t>82.8</t>
  </si>
  <si>
    <t>4.93915533285612</t>
  </si>
  <si>
    <t>81.2</t>
  </si>
  <si>
    <t>4.843712717728465</t>
  </si>
  <si>
    <t>79.4</t>
  </si>
  <si>
    <t>4.736339775709855</t>
  </si>
  <si>
    <t>78.7</t>
  </si>
  <si>
    <t>4.694583631591506</t>
  </si>
  <si>
    <t>77.9</t>
  </si>
  <si>
    <t>4.646862324027678</t>
  </si>
  <si>
    <t>77.5</t>
  </si>
  <si>
    <t>4.623001670245765</t>
  </si>
  <si>
    <t>74.7</t>
  </si>
  <si>
    <t>4.455977093772369</t>
  </si>
  <si>
    <t>73.7</t>
  </si>
  <si>
    <t>4.396325459317586</t>
  </si>
  <si>
    <t>73.6</t>
  </si>
  <si>
    <t>4.390360295872107</t>
  </si>
  <si>
    <t>70.2</t>
  </si>
  <si>
    <t>4.187544738725841</t>
  </si>
  <si>
    <t>69.5</t>
  </si>
  <si>
    <t>4.145788594607492</t>
  </si>
  <si>
    <t>67.7</t>
  </si>
  <si>
    <t>4.038415652588881</t>
  </si>
  <si>
    <t>67.0</t>
  </si>
  <si>
    <t>3.996659508470532</t>
  </si>
  <si>
    <t>65.7</t>
  </si>
  <si>
    <t>3.919112383679313</t>
  </si>
  <si>
    <t>65.4</t>
  </si>
  <si>
    <t>3.9012168933428777</t>
  </si>
  <si>
    <t>64.6</t>
  </si>
  <si>
    <t>3.8534955857790503</t>
  </si>
  <si>
    <t>60.9</t>
  </si>
  <si>
    <t>3.6327845382963493</t>
  </si>
  <si>
    <t>59.6</t>
  </si>
  <si>
    <t>3.55523741350513</t>
  </si>
  <si>
    <t>57.0</t>
  </si>
  <si>
    <t>3.4001431639226913</t>
  </si>
  <si>
    <t>54.5</t>
  </si>
  <si>
    <t>3.2510140777857313</t>
  </si>
  <si>
    <t>32.2</t>
  </si>
  <si>
    <t>1.9207826294440469</t>
  </si>
  <si>
    <t>28.1</t>
  </si>
  <si>
    <t>1.6762109281794322</t>
  </si>
  <si>
    <t>26.0</t>
  </si>
  <si>
    <t>1.5509424958243856</t>
  </si>
  <si>
    <t>16.8</t>
  </si>
  <si>
    <t>1.0021474588403723</t>
  </si>
  <si>
    <t>0.05965163445478406</t>
  </si>
  <si>
    <t>152.7</t>
  </si>
  <si>
    <t>5.186644475391461</t>
  </si>
  <si>
    <t>149.4</t>
  </si>
  <si>
    <t>5.074555891443905</t>
  </si>
  <si>
    <t>148.8</t>
  </si>
  <si>
    <t>5.0541761489079855</t>
  </si>
  <si>
    <t>144.0</t>
  </si>
  <si>
    <t>4.891138208620631</t>
  </si>
  <si>
    <t>141.8</t>
  </si>
  <si>
    <t>4.816412485988927</t>
  </si>
  <si>
    <t>141.5</t>
  </si>
  <si>
    <t>4.8062226147209675</t>
  </si>
  <si>
    <t>141.1</t>
  </si>
  <si>
    <t>4.792636119697021</t>
  </si>
  <si>
    <t>140.1</t>
  </si>
  <si>
    <t>4.758669882137156</t>
  </si>
  <si>
    <t>136.2</t>
  </si>
  <si>
    <t>4.6262015556536795</t>
  </si>
  <si>
    <t>134.3</t>
  </si>
  <si>
    <t>4.561665704289935</t>
  </si>
  <si>
    <t>130.5</t>
  </si>
  <si>
    <t>4.432594001562447</t>
  </si>
  <si>
    <t>123.6</t>
  </si>
  <si>
    <t>4.198226962399374</t>
  </si>
  <si>
    <t>122.5</t>
  </si>
  <si>
    <t>4.160864101083523</t>
  </si>
  <si>
    <t>117.3</t>
  </si>
  <si>
    <t>3.9842396657722228</t>
  </si>
  <si>
    <t>116.1</t>
  </si>
  <si>
    <t>3.9434801807003836</t>
  </si>
  <si>
    <t>115.2</t>
  </si>
  <si>
    <t>3.912910566896505</t>
  </si>
  <si>
    <t>113.8</t>
  </si>
  <si>
    <t>3.865357834312693</t>
  </si>
  <si>
    <t>113.7</t>
  </si>
  <si>
    <t>3.8619612105567067</t>
  </si>
  <si>
    <t>106.0</t>
  </si>
  <si>
    <t>3.600421181345742</t>
  </si>
  <si>
    <t>103.8</t>
  </si>
  <si>
    <t>3.5256954587140386</t>
  </si>
  <si>
    <t>100.8</t>
  </si>
  <si>
    <t>3.4237967460344416</t>
  </si>
  <si>
    <t>93.7</t>
  </si>
  <si>
    <t>3.1826364593593968</t>
  </si>
  <si>
    <t>50.3</t>
  </si>
  <si>
    <t>1.7085017492612344</t>
  </si>
  <si>
    <t>1.4571515913182298</t>
  </si>
  <si>
    <t>1.2975102747868619</t>
  </si>
  <si>
    <t>0.7404639788050678</t>
  </si>
  <si>
    <t>0.0339662375598655</t>
  </si>
  <si>
    <t>280.1</t>
  </si>
  <si>
    <t>5.4822672825491265</t>
  </si>
  <si>
    <t>266.5</t>
  </si>
  <si>
    <t>5.216080795427856</t>
  </si>
  <si>
    <t>265.2</t>
  </si>
  <si>
    <t>5.1906364988647935</t>
  </si>
  <si>
    <t>259.2</t>
  </si>
  <si>
    <t>5.07320128395835</t>
  </si>
  <si>
    <t>257.0</t>
  </si>
  <si>
    <t>5.030141705159321</t>
  </si>
  <si>
    <t>250.3</t>
  </si>
  <si>
    <t>4.899005715180459</t>
  </si>
  <si>
    <t>248.8</t>
  </si>
  <si>
    <t>4.869646911453848</t>
  </si>
  <si>
    <t>248.7</t>
  </si>
  <si>
    <t>4.8676896578720745</t>
  </si>
  <si>
    <t>239.7</t>
  </si>
  <si>
    <t>4.691536835512409</t>
  </si>
  <si>
    <t>235.8</t>
  </si>
  <si>
    <t>4.615203945823221</t>
  </si>
  <si>
    <t>227.9</t>
  </si>
  <si>
    <t>4.460580912863071</t>
  </si>
  <si>
    <t>217.5</t>
  </si>
  <si>
    <t>4.257026540358569</t>
  </si>
  <si>
    <t>214.8</t>
  </si>
  <si>
    <t>4.204180693650669</t>
  </si>
  <si>
    <t>202.3</t>
  </si>
  <si>
    <t>3.9595239959289126</t>
  </si>
  <si>
    <t>200.0</t>
  </si>
  <si>
    <t>3.9145071635481097</t>
  </si>
  <si>
    <t>199.2</t>
  </si>
  <si>
    <t>3.8988491348939167</t>
  </si>
  <si>
    <t>195.8</t>
  </si>
  <si>
    <t>3.8323025131135986</t>
  </si>
  <si>
    <t>192.8</t>
  </si>
  <si>
    <t>3.7735849056603774</t>
  </si>
  <si>
    <t>184.1</t>
  </si>
  <si>
    <t>3.6033038440460343</t>
  </si>
  <si>
    <t>178.3</t>
  </si>
  <si>
    <t>3.4897831363031395</t>
  </si>
  <si>
    <t>169.0</t>
  </si>
  <si>
    <t>3.307758553198152</t>
  </si>
  <si>
    <t>156.9</t>
  </si>
  <si>
    <t>3.0709308698034916</t>
  </si>
  <si>
    <t>74.3</t>
  </si>
  <si>
    <t>1.4542394112581225</t>
  </si>
  <si>
    <t>60.2</t>
  </si>
  <si>
    <t>1.1782666562279809</t>
  </si>
  <si>
    <t>52.8</t>
  </si>
  <si>
    <t>1.0334298911767008</t>
  </si>
  <si>
    <t>0.5480310028967353</t>
  </si>
  <si>
    <t>0.019572535817740547</t>
  </si>
  <si>
    <t>486.7</t>
  </si>
  <si>
    <t>5.616460487444608</t>
  </si>
  <si>
    <t>469.7</t>
  </si>
  <si>
    <t>5.420282496307237</t>
  </si>
  <si>
    <t>463.1</t>
  </si>
  <si>
    <t>5.344119276218612</t>
  </si>
  <si>
    <t>456.9</t>
  </si>
  <si>
    <t>5.272572008862629</t>
  </si>
  <si>
    <t>453.0</t>
  </si>
  <si>
    <t>5.22756646971935</t>
  </si>
  <si>
    <t>440.7</t>
  </si>
  <si>
    <t>5.0856259231905465</t>
  </si>
  <si>
    <t>437.4</t>
  </si>
  <si>
    <t>5.047544313146234</t>
  </si>
  <si>
    <t>430.0</t>
  </si>
  <si>
    <t>4.96214918759232</t>
  </si>
  <si>
    <t>419.5</t>
  </si>
  <si>
    <t>4.840980428360413</t>
  </si>
  <si>
    <t>404.1</t>
  </si>
  <si>
    <t>4.663266248153619</t>
  </si>
  <si>
    <t>395.0</t>
  </si>
  <si>
    <t>4.5582533234859675</t>
  </si>
  <si>
    <t>366.9</t>
  </si>
  <si>
    <t>4.2339826440177255</t>
  </si>
  <si>
    <t>365.2</t>
  </si>
  <si>
    <t>4.214364844903988</t>
  </si>
  <si>
    <t>342.2</t>
  </si>
  <si>
    <t>3.948947562776957</t>
  </si>
  <si>
    <t>338.5</t>
  </si>
  <si>
    <t>3.90625</t>
  </si>
  <si>
    <t>332.7</t>
  </si>
  <si>
    <t>3.8393186853766617</t>
  </si>
  <si>
    <t>328.8</t>
  </si>
  <si>
    <t>3.794313146233383</t>
  </si>
  <si>
    <t>327.0</t>
  </si>
  <si>
    <t>3.7735413589364843</t>
  </si>
  <si>
    <t>303.8</t>
  </si>
  <si>
    <t>3.5058161004431314</t>
  </si>
  <si>
    <t>295.0</t>
  </si>
  <si>
    <t>3.404265140324963</t>
  </si>
  <si>
    <t>278.2</t>
  </si>
  <si>
    <t>3.2103951255539145</t>
  </si>
  <si>
    <t>254.6</t>
  </si>
  <si>
    <t>2.9380539143279174</t>
  </si>
  <si>
    <t>101.6</t>
  </si>
  <si>
    <t>1.1724519940915805</t>
  </si>
  <si>
    <t>75.1</t>
  </si>
  <si>
    <t>0.8666451255539144</t>
  </si>
  <si>
    <t>67.9</t>
  </si>
  <si>
    <t>0.783557976366322</t>
  </si>
  <si>
    <t>0.32311669128508125</t>
  </si>
  <si>
    <t>0.011539881831610043</t>
  </si>
  <si>
    <t>860.9</t>
  </si>
  <si>
    <t>5.995501110793852</t>
  </si>
  <si>
    <t>812.6</t>
  </si>
  <si>
    <t>5.659129054049348</t>
  </si>
  <si>
    <t>797.4</t>
  </si>
  <si>
    <t>5.553272837434101</t>
  </si>
  <si>
    <t>784.0</t>
  </si>
  <si>
    <t>5.459952225418028</t>
  </si>
  <si>
    <t>771.1</t>
  </si>
  <si>
    <t>5.370113725790613</t>
  </si>
  <si>
    <t>748.2</t>
  </si>
  <si>
    <t>5.21063297839001</t>
  </si>
  <si>
    <t>744.6</t>
  </si>
  <si>
    <t>5.185561769191662</t>
  </si>
  <si>
    <t>740.2</t>
  </si>
  <si>
    <t>5.15491918017146</t>
  </si>
  <si>
    <t>706.4</t>
  </si>
  <si>
    <t>4.91952838269808</t>
  </si>
  <si>
    <t>685.2</t>
  </si>
  <si>
    <t>4.771886817418919</t>
  </si>
  <si>
    <t>666.3</t>
  </si>
  <si>
    <t>4.640262969127591</t>
  </si>
  <si>
    <t>612.2</t>
  </si>
  <si>
    <t>4.263498408674638</t>
  </si>
  <si>
    <t>610.0</t>
  </si>
  <si>
    <t>4.2481771141645375</t>
  </si>
  <si>
    <t>558.8</t>
  </si>
  <si>
    <t>3.8916088055658085</t>
  </si>
  <si>
    <t>549.3</t>
  </si>
  <si>
    <t>3.8254486701812787</t>
  </si>
  <si>
    <t>546.4</t>
  </si>
  <si>
    <t>3.805252418327054</t>
  </si>
  <si>
    <t>535.4</t>
  </si>
  <si>
    <t>3.7286459457765457</t>
  </si>
  <si>
    <t>529.2</t>
  </si>
  <si>
    <t>3.6854677521571686</t>
  </si>
  <si>
    <t>476.3</t>
  </si>
  <si>
    <t>3.317060261436998</t>
  </si>
  <si>
    <t>468.6</t>
  </si>
  <si>
    <t>3.2634357306516426</t>
  </si>
  <si>
    <t>437.7</t>
  </si>
  <si>
    <t>3.048241185032488</t>
  </si>
  <si>
    <t>395.1</t>
  </si>
  <si>
    <t>2.751565209518702</t>
  </si>
  <si>
    <t>132.2</t>
  </si>
  <si>
    <t>0.9206705155615603</t>
  </si>
  <si>
    <t>0.6058875556267453</t>
  </si>
  <si>
    <t>0.5014241839669616</t>
  </si>
  <si>
    <t>0.19499829376492955</t>
  </si>
  <si>
    <t>0.006964224777318913</t>
  </si>
  <si>
    <t>1463.3</t>
  </si>
  <si>
    <t>6.333946542581971</t>
  </si>
  <si>
    <t>1371.7</t>
  </si>
  <si>
    <t>5.937452656638892</t>
  </si>
  <si>
    <t>1343.5</t>
  </si>
  <si>
    <t>5.815387945027595</t>
  </si>
  <si>
    <t>1319.5</t>
  </si>
  <si>
    <t>5.7115030840818095</t>
  </si>
  <si>
    <t>1292.1</t>
  </si>
  <si>
    <t>5.592901201168705</t>
  </si>
  <si>
    <t>1254.4</t>
  </si>
  <si>
    <t>5.429715398766367</t>
  </si>
  <si>
    <t>1239.7</t>
  </si>
  <si>
    <t>5.366085921437074</t>
  </si>
  <si>
    <t>1228.8</t>
  </si>
  <si>
    <t>5.3189048804241965</t>
  </si>
  <si>
    <t>1171.7</t>
  </si>
  <si>
    <t>5.071745482090683</t>
  </si>
  <si>
    <t>1116.4</t>
  </si>
  <si>
    <t>4.832377448328104</t>
  </si>
  <si>
    <t>1084.9</t>
  </si>
  <si>
    <t>4.69602856833676</t>
  </si>
  <si>
    <t>996.2</t>
  </si>
  <si>
    <t>4.31208743642463</t>
  </si>
  <si>
    <t>991.9</t>
  </si>
  <si>
    <t>4.293474732171843</t>
  </si>
  <si>
    <t>886.2</t>
  </si>
  <si>
    <t>3.8359484904231143</t>
  </si>
  <si>
    <t>869.4</t>
  </si>
  <si>
    <t>3.763229087761065</t>
  </si>
  <si>
    <t>842.9</t>
  </si>
  <si>
    <t>3.648522887133427</t>
  </si>
  <si>
    <t>828.3</t>
  </si>
  <si>
    <t>3.5853262633914076</t>
  </si>
  <si>
    <t>821.1</t>
  </si>
  <si>
    <t>3.554160805107672</t>
  </si>
  <si>
    <t>733.7</t>
  </si>
  <si>
    <t>3.175846769830105</t>
  </si>
  <si>
    <t>710.4</t>
  </si>
  <si>
    <t>3.0749918839952386</t>
  </si>
  <si>
    <t>647.3</t>
  </si>
  <si>
    <t>2.8018612704252788</t>
  </si>
  <si>
    <t>562.1</t>
  </si>
  <si>
    <t>2.4330700140677415</t>
  </si>
  <si>
    <t>0.5886808786927822</t>
  </si>
  <si>
    <t>0.37658262092847095</t>
  </si>
  <si>
    <t>0.31165458283735525</t>
  </si>
  <si>
    <t>0.12119900443674927</t>
  </si>
  <si>
    <t>0.004328535872741045</t>
  </si>
  <si>
    <t>2433.2</t>
  </si>
  <si>
    <t>6.8013025673994765</t>
  </si>
  <si>
    <t>2256.2</t>
  </si>
  <si>
    <t>6.306550572319044</t>
  </si>
  <si>
    <t>2208.5</t>
  </si>
  <si>
    <t>6.173219102458386</t>
  </si>
  <si>
    <t>2126.3</t>
  </si>
  <si>
    <t>5.943452921692219</t>
  </si>
  <si>
    <t>2095.5</t>
  </si>
  <si>
    <t>5.857360484130201</t>
  </si>
  <si>
    <t>2053.1</t>
  </si>
  <si>
    <t>5.738843622031838</t>
  </si>
  <si>
    <t>2001.7</t>
  </si>
  <si>
    <t>5.59516987882769</t>
  </si>
  <si>
    <t>1969.1</t>
  </si>
  <si>
    <t>5.5040460650445135</t>
  </si>
  <si>
    <t>1853.1</t>
  </si>
  <si>
    <t>5.1798018196810665</t>
  </si>
  <si>
    <t>1756.8</t>
  </si>
  <si>
    <t>4.9106231918491705</t>
  </si>
  <si>
    <t>1674.6</t>
  </si>
  <si>
    <t>4.680857011083004</t>
  </si>
  <si>
    <t>1527.3</t>
  </si>
  <si>
    <t>4.269122723651661</t>
  </si>
  <si>
    <t>1527.0</t>
  </si>
  <si>
    <t>4.268284160948134</t>
  </si>
  <si>
    <t>1317.5</t>
  </si>
  <si>
    <t>3.6826878729857024</t>
  </si>
  <si>
    <t>1276.5</t>
  </si>
  <si>
    <t>3.5680843035037944</t>
  </si>
  <si>
    <t>1236.8</t>
  </si>
  <si>
    <t>3.4571145057371666</t>
  </si>
  <si>
    <t>1212.1</t>
  </si>
  <si>
    <t>3.3880728431468463</t>
  </si>
  <si>
    <t>1194.2</t>
  </si>
  <si>
    <t>3.3380386018364523</t>
  </si>
  <si>
    <t>1049.8</t>
  </si>
  <si>
    <t>2.934410420539196</t>
  </si>
  <si>
    <t>1020.5</t>
  </si>
  <si>
    <t>2.852510796494808</t>
  </si>
  <si>
    <t>911.3</t>
  </si>
  <si>
    <t>2.547273972411287</t>
  </si>
  <si>
    <t>747.4</t>
  </si>
  <si>
    <t>2.0891392153848303</t>
  </si>
  <si>
    <t>0.38014842559852413</t>
  </si>
  <si>
    <t>0.24318318402258532</t>
  </si>
  <si>
    <t>0.20125504884627746</t>
  </si>
  <si>
    <t>0.0782658523291079</t>
  </si>
  <si>
    <t>0.002795209011753854</t>
  </si>
  <si>
    <t>3883.2</t>
  </si>
  <si>
    <t>7.377894814840147</t>
  </si>
  <si>
    <t>3529.1</t>
  </si>
  <si>
    <t>6.705121701445293</t>
  </si>
  <si>
    <t>3445.7</t>
  </si>
  <si>
    <t>6.546665678691464</t>
  </si>
  <si>
    <t>3302.8</t>
  </si>
  <si>
    <t>6.275162493421416</t>
  </si>
  <si>
    <t>3229.9</t>
  </si>
  <si>
    <t>6.136655969935155</t>
  </si>
  <si>
    <t>3133.3</t>
  </si>
  <si>
    <t>5.953120576673525</t>
  </si>
  <si>
    <t>3086.5</t>
  </si>
  <si>
    <t>5.864202808509506</t>
  </si>
  <si>
    <t>3065.7</t>
  </si>
  <si>
    <t>5.82468380043661</t>
  </si>
  <si>
    <t>2814.4</t>
  </si>
  <si>
    <t>5.347225784632806</t>
  </si>
  <si>
    <t>2608.2</t>
  </si>
  <si>
    <t>4.955455618063986</t>
  </si>
  <si>
    <t>2479.7</t>
  </si>
  <si>
    <t>4.7113117460751734</t>
  </si>
  <si>
    <t>2171.4</t>
  </si>
  <si>
    <t>4.125556448533142</t>
  </si>
  <si>
    <t>2163.6</t>
  </si>
  <si>
    <t>4.110736820505805</t>
  </si>
  <si>
    <t>1881.3</t>
  </si>
  <si>
    <t>3.5743802830548956</t>
  </si>
  <si>
    <t>1786.4</t>
  </si>
  <si>
    <t>3.3940748087223014</t>
  </si>
  <si>
    <t>1710.6</t>
  </si>
  <si>
    <t>3.250058423533569</t>
  </si>
  <si>
    <t>1649.3</t>
  </si>
  <si>
    <t>3.1335913468571936</t>
  </si>
  <si>
    <t>1607.9</t>
  </si>
  <si>
    <t>3.0549333211736385</t>
  </si>
  <si>
    <t>1339.0</t>
  </si>
  <si>
    <t>2.544036144692768</t>
  </si>
  <si>
    <t>1280.6</t>
  </si>
  <si>
    <t>2.433078929718864</t>
  </si>
  <si>
    <t>1158.3</t>
  </si>
  <si>
    <t>2.2007147620594725</t>
  </si>
  <si>
    <t>1.860053312661852</t>
  </si>
  <si>
    <t>0.2583935143227905</t>
  </si>
  <si>
    <t>0.16529585107413802</t>
  </si>
  <si>
    <t>0.1367965664061832</t>
  </si>
  <si>
    <t>0.05319866471351569</t>
  </si>
  <si>
    <t>0.0018999523111969889</t>
  </si>
  <si>
    <t>Coluna1</t>
  </si>
  <si>
    <t>Coluna2</t>
  </si>
  <si>
    <t>Coluna3</t>
  </si>
  <si>
    <t>d=1</t>
  </si>
  <si>
    <t>d=2</t>
  </si>
  <si>
    <t>d=3</t>
  </si>
  <si>
    <t>d=4</t>
  </si>
  <si>
    <t>d=6</t>
  </si>
  <si>
    <t>d=7</t>
  </si>
  <si>
    <t>d=8</t>
  </si>
  <si>
    <t>d=9</t>
  </si>
  <si>
    <t>d=10</t>
  </si>
  <si>
    <t>d=5</t>
  </si>
  <si>
    <t>5994.9</t>
  </si>
  <si>
    <t>8.221844000422413</t>
  </si>
  <si>
    <t>5284.4</t>
  </si>
  <si>
    <t>7.247412373155883</t>
  </si>
  <si>
    <t>5114.5</t>
  </si>
  <si>
    <t>7.014399095924942</t>
  </si>
  <si>
    <t>4787.6</t>
  </si>
  <si>
    <t>6.566064544266351</t>
  </si>
  <si>
    <t>4672.1</t>
  </si>
  <si>
    <t>6.407659402888048</t>
  </si>
  <si>
    <t>4471.1</t>
  </si>
  <si>
    <t>6.131993312697235</t>
  </si>
  <si>
    <t>4390.5</t>
  </si>
  <si>
    <t>6.021452582003804</t>
  </si>
  <si>
    <t>4366.6</t>
  </si>
  <si>
    <t>5.9886743752597225</t>
  </si>
  <si>
    <t>4110.3</t>
  </si>
  <si>
    <t>5.6371658234392985</t>
  </si>
  <si>
    <t>3690.2</t>
  </si>
  <si>
    <t>5.0610099802096435</t>
  </si>
  <si>
    <t>3390.0</t>
  </si>
  <si>
    <t>4.649293759934609</t>
  </si>
  <si>
    <t>2815.8</t>
  </si>
  <si>
    <t>3.86179391422533</t>
  </si>
  <si>
    <t>2813.6</t>
  </si>
  <si>
    <t>3.858776673437172</t>
  </si>
  <si>
    <t>2389.8</t>
  </si>
  <si>
    <t>3.27754637979107</t>
  </si>
  <si>
    <t>2300.7</t>
  </si>
  <si>
    <t>3.1553481278706648</t>
  </si>
  <si>
    <t>2229.7</t>
  </si>
  <si>
    <t>3.057973538798288</t>
  </si>
  <si>
    <t>2162.5</t>
  </si>
  <si>
    <t>2.9658105474509115</t>
  </si>
  <si>
    <t>2126.0</t>
  </si>
  <si>
    <t>2.915751779829197</t>
  </si>
  <si>
    <t>2.2739023758028263</t>
  </si>
  <si>
    <t>2.1175544440528125</t>
  </si>
  <si>
    <t>1.7774291188422573</t>
  </si>
  <si>
    <t>1.342672150730378</t>
  </si>
  <si>
    <t>0.1865203396315949</t>
  </si>
  <si>
    <t>0.11931815844079968</t>
  </si>
  <si>
    <t>0.09874606215790319</t>
  </si>
  <si>
    <t>0.03840124639474012</t>
  </si>
  <si>
    <t>0.001371473085526433</t>
  </si>
  <si>
    <t>8528.3</t>
  </si>
  <si>
    <t>9.221458600048441</t>
  </si>
  <si>
    <t>7459.0</t>
  </si>
  <si>
    <t>8.065248607314626</t>
  </si>
  <si>
    <t>7169.9</t>
  </si>
  <si>
    <t>7.752651292342826</t>
  </si>
  <si>
    <t>6480.7</t>
  </si>
  <si>
    <t>7.007434863845543</t>
  </si>
  <si>
    <t>6269.0</t>
  </si>
  <si>
    <t>6.778528424621985</t>
  </si>
  <si>
    <t>5863.4</t>
  </si>
  <si>
    <t>6.3399622850420405</t>
  </si>
  <si>
    <t>5701.1</t>
  </si>
  <si>
    <t>6.164470952562195</t>
  </si>
  <si>
    <t>5636.4</t>
  </si>
  <si>
    <t>6.094512300612435</t>
  </si>
  <si>
    <t>5136.7</t>
  </si>
  <si>
    <t>5.554197951627971</t>
  </si>
  <si>
    <t>4702.9</t>
  </si>
  <si>
    <t>5.085139787550603</t>
  </si>
  <si>
    <t>4414.8</t>
  </si>
  <si>
    <t>4.773623750043251</t>
  </si>
  <si>
    <t>3.8720546001868446</t>
  </si>
  <si>
    <t>3.854754160755683</t>
  </si>
  <si>
    <t>2.9453998131552543</t>
  </si>
  <si>
    <t>2.75833881180582</t>
  </si>
  <si>
    <t>2.6112850766409466</t>
  </si>
  <si>
    <t>2.457743676689388</t>
  </si>
  <si>
    <t>2.387460641500294</t>
  </si>
  <si>
    <t>1.7927580360541158</t>
  </si>
  <si>
    <t>1.6694924051070896</t>
  </si>
  <si>
    <t>1.4013355939240857</t>
  </si>
  <si>
    <t>1.0585706376941975</t>
  </si>
  <si>
    <t>0.1470537351648732</t>
  </si>
  <si>
    <t>0.09407113940694094</t>
  </si>
  <si>
    <t>0.07785197744022698</t>
  </si>
  <si>
    <t>0.030275769004532715</t>
  </si>
  <si>
    <t>0.001081277464447597</t>
  </si>
  <si>
    <t>10912.4</t>
  </si>
  <si>
    <t>9.915856428895957</t>
  </si>
  <si>
    <t>9523.3</t>
  </si>
  <si>
    <t>8.653611994547934</t>
  </si>
  <si>
    <t>9204.0</t>
  </si>
  <si>
    <t>8.36347114947751</t>
  </si>
  <si>
    <t>8555.4</t>
  </si>
  <si>
    <t>7.774102680599728</t>
  </si>
  <si>
    <t>8319.9</t>
  </si>
  <si>
    <t>7.560109041344844</t>
  </si>
  <si>
    <t>6.958655156746933</t>
  </si>
  <si>
    <t>6.666969559291232</t>
  </si>
  <si>
    <t>6.543389368468879</t>
  </si>
  <si>
    <t>5.611994547932757</t>
  </si>
  <si>
    <t>4.832348932303498</t>
  </si>
  <si>
    <t>4.292594275329396</t>
  </si>
  <si>
    <t>3.2539754656974105</t>
  </si>
  <si>
    <t>3.2394366197183095</t>
  </si>
  <si>
    <t>2.4752385279418445</t>
  </si>
  <si>
    <t>2.3180372557928215</t>
  </si>
  <si>
    <t>2.194457064970468</t>
  </si>
  <si>
    <t>2.065424806905952</t>
  </si>
  <si>
    <t>2.006360745115856</t>
  </si>
  <si>
    <t>1.5065879145842798</t>
  </si>
  <si>
    <t>1.4029986369831893</t>
  </si>
  <si>
    <t>1.1776465243071332</t>
  </si>
  <si>
    <t>0.8895956383462063</t>
  </si>
  <si>
    <t>0.12358019082235347</t>
  </si>
  <si>
    <t>0.07905497501135847</t>
  </si>
  <si>
    <t>0.06542480690595184</t>
  </si>
  <si>
    <t>0.025442980463425715</t>
  </si>
  <si>
    <t>0.0009086778736937755</t>
  </si>
  <si>
    <t>d=11</t>
  </si>
  <si>
    <t>d=12</t>
  </si>
  <si>
    <t>d=13</t>
  </si>
  <si>
    <t>d=14</t>
  </si>
  <si>
    <t>E relativo</t>
  </si>
  <si>
    <t>Coluna4</t>
  </si>
  <si>
    <t>E absoluto</t>
  </si>
  <si>
    <t>Coluna5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</si>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</sst>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0" xfId="0" applyNumberFormat="1"/>
  </cellXfs>
  <cellStyles count="1">
    <cellStyle name="Normal" xfId="0" builtinId="0"/>
  </cellStyles>
  <dxfs count="1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 relativo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 relativo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CsurosCounter!$F$35,CsurosCounter!$L$35,CsurosCounter!$R$35,CsurosCounter!$X$35,CsurosCounter!$AD$35,CsurosCounter!$F$70,CsurosCounter!$L$70,CsurosCounter!$R$70,CsurosCounter!$X$70,CsurosCounter!$AD$70,CsurosCounter!$F$105,CsurosCounter!$L$105,CsurosCounter!$R$105,CsurosCounter!$X$105)</c:f>
              <c:numCache>
                <c:formatCode>General</c:formatCode>
                <c:ptCount val="14"/>
                <c:pt idx="0">
                  <c:v>84.127589803018367</c:v>
                </c:pt>
                <c:pt idx="1">
                  <c:v>82.497629325289338</c:v>
                </c:pt>
                <c:pt idx="2">
                  <c:v>80.050230884755052</c:v>
                </c:pt>
                <c:pt idx="3">
                  <c:v>76.706879354460142</c:v>
                </c:pt>
                <c:pt idx="4">
                  <c:v>72.056956393127791</c:v>
                </c:pt>
                <c:pt idx="5">
                  <c:v>66.901997376525813</c:v>
                </c:pt>
                <c:pt idx="6">
                  <c:v>60.502609375343098</c:v>
                </c:pt>
                <c:pt idx="7">
                  <c:v>53.059248674501262</c:v>
                </c:pt>
                <c:pt idx="8">
                  <c:v>43.090359719346232</c:v>
                </c:pt>
                <c:pt idx="9">
                  <c:v>30.927579010686191</c:v>
                </c:pt>
                <c:pt idx="10">
                  <c:v>18.092896851339592</c:v>
                </c:pt>
                <c:pt idx="11">
                  <c:v>8.4825657086492381</c:v>
                </c:pt>
                <c:pt idx="12">
                  <c:v>1.6079112656904471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4-45A6-AE1E-2708E4373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698031"/>
        <c:axId val="1864683055"/>
      </c:lineChart>
      <c:catAx>
        <c:axId val="186469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 do 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4683055"/>
        <c:crosses val="autoZero"/>
        <c:auto val="1"/>
        <c:lblAlgn val="ctr"/>
        <c:lblOffset val="100"/>
        <c:noMultiLvlLbl val="0"/>
      </c:catAx>
      <c:valAx>
        <c:axId val="18646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 relativo(%)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469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 absoluto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 absoluto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CsurosCounter!$G$35,CsurosCounter!$M$35,CsurosCounter!$S$35,CsurosCounter!$Y$35,CsurosCounter!$AE$35,CsurosCounter!$G$70,CsurosCounter!$M$70,CsurosCounter!$S$70,CsurosCounter!$Y$70,CsurosCounter!$AE$70,CsurosCounter!$G$105,CsurosCounter!$M$105,CsurosCounter!$S$105,CsurosCounter!$Y$105)</c:f>
              <c:numCache>
                <c:formatCode>General</c:formatCode>
                <c:ptCount val="14"/>
                <c:pt idx="0">
                  <c:v>-3838.9499999999985</c:v>
                </c:pt>
                <c:pt idx="1">
                  <c:v>-3824.8966666666665</c:v>
                </c:pt>
                <c:pt idx="2">
                  <c:v>-3800.3866666666668</c:v>
                </c:pt>
                <c:pt idx="3">
                  <c:v>-3758.1299999999992</c:v>
                </c:pt>
                <c:pt idx="4">
                  <c:v>-3685.9599999999996</c:v>
                </c:pt>
                <c:pt idx="5">
                  <c:v>-3567.413333333333</c:v>
                </c:pt>
                <c:pt idx="6">
                  <c:v>-3377.63</c:v>
                </c:pt>
                <c:pt idx="7">
                  <c:v>-3086.1833333333343</c:v>
                </c:pt>
                <c:pt idx="8">
                  <c:v>-2663.7499999999995</c:v>
                </c:pt>
                <c:pt idx="9">
                  <c:v>-2101.8366666666666</c:v>
                </c:pt>
                <c:pt idx="10">
                  <c:v>-1425.7900000000002</c:v>
                </c:pt>
                <c:pt idx="11">
                  <c:v>-773.49333333333357</c:v>
                </c:pt>
                <c:pt idx="12">
                  <c:v>-187.93333333333339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0-41BA-A621-BBB37ED3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698031"/>
        <c:axId val="1864683055"/>
      </c:lineChart>
      <c:catAx>
        <c:axId val="186469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 do 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4683055"/>
        <c:crosses val="autoZero"/>
        <c:auto val="1"/>
        <c:lblAlgn val="ctr"/>
        <c:lblOffset val="100"/>
        <c:noMultiLvlLbl val="0"/>
      </c:catAx>
      <c:valAx>
        <c:axId val="186468305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 absoluto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469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7941A6-14F0-90A5-DACB-5ADADD7CA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342900</xdr:colOff>
      <xdr:row>35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27723E-C50E-4FBF-9E6E-A224FEC0C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7" connectionId="1" xr16:uid="{3530242B-9750-497E-BB85-AFD9476230B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6" connectionId="2" xr16:uid="{D517EEF5-66A3-4FB6-BFDC-7EB5868A768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7" connectionId="3" xr16:uid="{3775A148-1BB5-4A11-AD3C-72976D2E8C0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8" connectionId="4" xr16:uid="{B43F98CC-8AF0-4855-8602-BAF401729E3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9" connectionId="5" xr16:uid="{130F5FF0-8BCD-4DF7-985A-3CFF4C52AFF7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0" connectionId="7" xr16:uid="{4AA13DC1-864C-4D67-BC7B-06E1AA6BCFE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3" connectionId="6" xr16:uid="{71457092-CE97-48F8-BFA7-8C39AB89468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4" connectionId="21" xr16:uid="{FAE00F64-9A46-45B5-A407-D8ACCCF21CB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6" connectionId="23" xr16:uid="{467374B9-FCD8-4BF0-9BDB-1E30CD3E1A6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31" xr16:uid="{F682ACD6-8444-44FD-B52A-7A5DFC05B91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35" xr16:uid="{AEA7B0FD-E4B4-4BD0-8EA3-C3286CE466B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8" connectionId="9" xr16:uid="{D6CB2DF3-4742-470F-8AFA-340CC62C148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40" xr16:uid="{789F1DD3-4035-4E58-B8AE-78FCBB3D32D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32" xr16:uid="{542A185B-678C-4635-86AC-E6B8C7EB6B5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8" connectionId="36" xr16:uid="{A5120D08-E1B0-4C46-A006-C9492DD0D18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9" connectionId="41" xr16:uid="{A616D58A-1DB8-4A8D-95CE-CBB6B35E58C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0" connectionId="29" xr16:uid="{005CE4E5-8850-4C42-A9A9-BDB2FC464BB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1" connectionId="33" xr16:uid="{81038179-EFBE-4091-B79E-CC400915C1A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2" connectionId="37" xr16:uid="{D6A66A5A-BA0D-488E-9442-EA40D1E22D7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4" xr16:uid="{887F14EB-6960-4A6D-B454-3C476D12348E}" autoFormatId="16" applyNumberFormats="0" applyBorderFormats="0" applyFontFormats="0" applyPatternFormats="0" applyAlignmentFormats="0" applyWidthHeightFormats="0">
  <queryTableRefresh nextId="4">
    <queryTableFields count="3">
      <queryTableField id="1" name="char" tableColumnId="1"/>
      <queryTableField id="2" name="count" tableColumnId="2"/>
      <queryTableField id="3" name="percentage" tableColumnId="3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6" xr16:uid="{507659C3-F086-4BD7-98E2-21473C2F46FB}" autoFormatId="16" applyNumberFormats="0" applyBorderFormats="0" applyFontFormats="0" applyPatternFormats="0" applyAlignmentFormats="0" applyWidthHeightFormats="0">
  <queryTableRefresh nextId="4">
    <queryTableFields count="3">
      <queryTableField id="1" name="char" tableColumnId="1"/>
      <queryTableField id="2" name="count" tableColumnId="2"/>
      <queryTableField id="3" name="percentage" tableColumnId="3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8" xr16:uid="{9F57E2B8-DFFF-418E-A713-0D98366E1A88}" autoFormatId="16" applyNumberFormats="0" applyBorderFormats="0" applyFontFormats="0" applyPatternFormats="0" applyAlignmentFormats="0" applyWidthHeightFormats="0">
  <queryTableRefresh nextId="4">
    <queryTableFields count="3">
      <queryTableField id="1" name="char" tableColumnId="1"/>
      <queryTableField id="2" name="count" tableColumnId="2"/>
      <queryTableField id="3" name="percentag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9" connectionId="11" xr16:uid="{D59399CF-C6E1-472C-87D4-D33764CC461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0" connectionId="13" xr16:uid="{37D1AD34-51C7-41A4-8BD9-B93BB47D00C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1" connectionId="15" xr16:uid="{F20C51E6-335D-4395-9437-A687D5E01B7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2" connectionId="16" xr16:uid="{B39662E6-EB4C-43AE-AC1D-AEBBA03F4979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3" connectionId="17" xr16:uid="{C288808E-2BFC-4E6C-88EB-1CEF9EFF72B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4" connectionId="18" xr16:uid="{942813A3-D201-4215-AF66-8994AF3E97D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5" connectionId="20" xr16:uid="{3AB3DA9F-5F9E-4950-8D22-55FDFC8E9357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39496D-23DF-4E5B-9D8B-475FE8A98779}" name="CsurosCounter_en_1" displayName="CsurosCounter_en_1" ref="C3:G35" tableType="queryTable" totalsRowShown="0">
  <autoFilter ref="C3:G35" xr:uid="{7439496D-23DF-4E5B-9D8B-475FE8A98779}"/>
  <tableColumns count="5">
    <tableColumn id="1" xr3:uid="{D8C8A355-D089-419B-9632-0D1566FD934F}" uniqueName="1" name="Coluna1" queryTableFieldId="1" dataDxfId="111"/>
    <tableColumn id="2" xr3:uid="{71DDC451-4AF4-47A7-B908-0D096A99853D}" uniqueName="2" name="Coluna2" queryTableFieldId="2" dataDxfId="110"/>
    <tableColumn id="3" xr3:uid="{7B7A5D04-5A77-4E9E-BD50-863525CA784B}" uniqueName="3" name="Coluna3" queryTableFieldId="3" dataDxfId="109"/>
    <tableColumn id="4" xr3:uid="{5A9161FC-1680-4836-A553-47351C07C6DF}" uniqueName="4" name="Coluna4" queryTableFieldId="4" dataDxfId="108"/>
    <tableColumn id="5" xr3:uid="{5D96D35B-4B75-47D3-B544-545E562A4F1E}" uniqueName="5" name="Coluna5" queryTableFieldId="5" dataDxfId="10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D9745B8-FF22-4066-B36B-17BB99D91885}" name="CsurosCounter_en_10" displayName="CsurosCounter_en_10" ref="AA38:AE70" tableType="queryTable" totalsRowShown="0">
  <autoFilter ref="AA38:AE70" xr:uid="{CD9745B8-FF22-4066-B36B-17BB99D91885}"/>
  <tableColumns count="5">
    <tableColumn id="1" xr3:uid="{2CAF4FBC-401E-4B5D-A2FF-BEFDDF36E41A}" uniqueName="1" name="Column1" queryTableFieldId="1" dataDxfId="66"/>
    <tableColumn id="2" xr3:uid="{5643265D-D9FE-4569-AE32-5A42766E31E8}" uniqueName="2" name="Column2" queryTableFieldId="2" dataDxfId="65"/>
    <tableColumn id="3" xr3:uid="{05A87CA4-3AB3-456C-988F-9F8EA0C3C179}" uniqueName="3" name="Column3" queryTableFieldId="3" dataDxfId="64"/>
    <tableColumn id="4" xr3:uid="{38CE07EC-A8B3-44EB-9DBD-EBD436C9A173}" uniqueName="4" name="Coluna4" queryTableFieldId="4" dataDxfId="63"/>
    <tableColumn id="5" xr3:uid="{DAA7E0A6-75CF-4E68-AA07-8E6A48EBE9AE}" uniqueName="5" name="Coluna5" queryTableFieldId="5" dataDxfId="6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1B41B0-B74F-42FF-87A8-5E68AB51D76B}" name="CsurosCounter_en_11" displayName="CsurosCounter_en_11" ref="C73:G105" tableType="queryTable" totalsRowShown="0">
  <autoFilter ref="C73:G105" xr:uid="{201B41B0-B74F-42FF-87A8-5E68AB51D76B}"/>
  <tableColumns count="5">
    <tableColumn id="1" xr3:uid="{7EF487F2-0E2A-46BB-923B-B91B4DE6A4BC}" uniqueName="1" name="Column1" queryTableFieldId="1" dataDxfId="61"/>
    <tableColumn id="2" xr3:uid="{68DD5E3D-1C97-4741-B5AC-E6C18B8B3512}" uniqueName="2" name="Column2" queryTableFieldId="2" dataDxfId="60"/>
    <tableColumn id="3" xr3:uid="{F86490B8-644D-4C87-A1D2-1A8930FB56D2}" uniqueName="3" name="Column3" queryTableFieldId="3" dataDxfId="59"/>
    <tableColumn id="4" xr3:uid="{E5D14727-4B0D-4ACF-BF82-C495EF4E659E}" uniqueName="4" name="Coluna4" queryTableFieldId="4" dataDxfId="58"/>
    <tableColumn id="5" xr3:uid="{A0A6D378-0741-4A06-8ADB-FCBFB369C8CB}" uniqueName="5" name="Coluna5" queryTableFieldId="5" dataDxfId="5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3B780F-FC8C-4AE4-BE6F-17777C702BAB}" name="CsurosCounter_en_12" displayName="CsurosCounter_en_12" ref="I73:M105" tableType="queryTable" totalsRowShown="0">
  <autoFilter ref="I73:M105" xr:uid="{B73B780F-FC8C-4AE4-BE6F-17777C702BAB}"/>
  <tableColumns count="5">
    <tableColumn id="1" xr3:uid="{8E1C145E-563F-42A5-99F0-CCBAC2678A40}" uniqueName="1" name="Column1" queryTableFieldId="1" dataDxfId="56"/>
    <tableColumn id="2" xr3:uid="{6CE69121-C007-4BEB-89B0-03F8F9155345}" uniqueName="2" name="Column2" queryTableFieldId="2" dataDxfId="55"/>
    <tableColumn id="3" xr3:uid="{CD68015F-2348-4E77-93B5-C1DE57FCEBB5}" uniqueName="3" name="Column3" queryTableFieldId="3" dataDxfId="54"/>
    <tableColumn id="4" xr3:uid="{8EB512DE-EE34-4860-988A-DDE09D789ADD}" uniqueName="4" name="Coluna4" queryTableFieldId="4" dataDxfId="53"/>
    <tableColumn id="5" xr3:uid="{8217A4EC-A863-464E-AD77-C21F0C3577B3}" uniqueName="5" name="Coluna5" queryTableFieldId="5" dataDxfId="5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7F380C-8F3B-4339-8A5E-388EFE8C5680}" name="CsurosCounter_en_13" displayName="CsurosCounter_en_13" ref="O73:S105" tableType="queryTable" totalsRowShown="0">
  <autoFilter ref="O73:S105" xr:uid="{067F380C-8F3B-4339-8A5E-388EFE8C5680}"/>
  <tableColumns count="5">
    <tableColumn id="1" xr3:uid="{1870AD17-3B8F-44B9-B6E6-12D36F1C82A5}" uniqueName="1" name="Column1" queryTableFieldId="1" dataDxfId="51"/>
    <tableColumn id="2" xr3:uid="{974A7D31-A074-40CD-9763-162312470AB2}" uniqueName="2" name="Column2" queryTableFieldId="2" dataDxfId="50"/>
    <tableColumn id="3" xr3:uid="{E43DFDFF-1BF8-4CB0-811A-AEC7FEFF1304}" uniqueName="3" name="Column3" queryTableFieldId="3" dataDxfId="49"/>
    <tableColumn id="4" xr3:uid="{CCB284B1-6B31-4D7C-877E-70F8C1DEB53D}" uniqueName="4" name="Coluna4" queryTableFieldId="4" dataDxfId="48"/>
    <tableColumn id="5" xr3:uid="{FAB8EE12-3E59-4244-AC96-719E83558849}" uniqueName="5" name="Coluna5" queryTableFieldId="5" dataDxfId="4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55460E-DCDB-49C3-B17F-5BEC2502C1A8}" name="CsurosCounter_en_14__2" displayName="CsurosCounter_en_14__2" ref="U73:Y105" tableType="queryTable" totalsRowShown="0">
  <autoFilter ref="U73:Y105" xr:uid="{B955460E-DCDB-49C3-B17F-5BEC2502C1A8}"/>
  <tableColumns count="5">
    <tableColumn id="1" xr3:uid="{1F01F3CF-EC54-4294-A7CA-A72079B5A398}" uniqueName="1" name="Column1" queryTableFieldId="1" dataDxfId="46"/>
    <tableColumn id="2" xr3:uid="{19BA4205-E38D-420D-8D95-98EEC6ADC72B}" uniqueName="2" name="Column2" queryTableFieldId="2" dataDxfId="45"/>
    <tableColumn id="3" xr3:uid="{0C0C28F1-6FFE-4C94-B5C1-9BCD002DAD4E}" uniqueName="3" name="Column3" queryTableFieldId="3" dataDxfId="44"/>
    <tableColumn id="4" xr3:uid="{A3520B8F-D8B3-439C-AC5F-7F04A72BCE96}" uniqueName="4" name="Coluna4" queryTableFieldId="4" dataDxfId="43"/>
    <tableColumn id="5" xr3:uid="{A03C17C7-AD22-47C7-8068-ED48BD7F0F66}" uniqueName="5" name="Coluna5" queryTableFieldId="5" dataDxfId="4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B0E5D6B-93AB-4356-AA36-C03A954E6518}" name="CsurosCounter_en_14" displayName="CsurosCounter_en_14" ref="D4:F35" tableType="queryTable" totalsRowShown="0">
  <autoFilter ref="D4:F35" xr:uid="{DB0E5D6B-93AB-4356-AA36-C03A954E6518}"/>
  <tableColumns count="3">
    <tableColumn id="1" xr3:uid="{194051FF-1253-4169-A6E9-812CF2C400B1}" uniqueName="1" name="Column1" queryTableFieldId="1" dataDxfId="41"/>
    <tableColumn id="2" xr3:uid="{25200002-290A-45F9-96F8-9EF3B60449B5}" uniqueName="2" name="Column2" queryTableFieldId="2" dataDxfId="40"/>
    <tableColumn id="3" xr3:uid="{AB2557FA-2BAC-46E4-9A15-A640A427DAEA}" uniqueName="3" name="Column3" queryTableFieldId="3" dataDxfId="3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870335C-A535-47A5-ACE1-3BB97E27FFBA}" name="CsurosCounter_fr_14" displayName="CsurosCounter_fr_14" ref="I4:K45" tableType="queryTable" totalsRowShown="0">
  <autoFilter ref="I4:K45" xr:uid="{3870335C-A535-47A5-ACE1-3BB97E27FFBA}"/>
  <tableColumns count="3">
    <tableColumn id="1" xr3:uid="{6AB06F5F-5842-40A4-8AFB-67711D13CA74}" uniqueName="1" name="Column1" queryTableFieldId="1" dataDxfId="38"/>
    <tableColumn id="2" xr3:uid="{37DAC393-76C1-4653-8547-94B4EC81B1C5}" uniqueName="2" name="Column2" queryTableFieldId="2" dataDxfId="37"/>
    <tableColumn id="3" xr3:uid="{B1403EFF-71B2-441C-BC4C-C18114CA480E}" uniqueName="3" name="Column3" queryTableFieldId="3" dataDxfId="3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F0D910-6829-4C4C-B59C-F011CBC40B18}" name="CsurosCounter_gr_1424" displayName="CsurosCounter_gr_1424" ref="N4:P38" tableType="queryTable" totalsRowShown="0">
  <autoFilter ref="N4:P38" xr:uid="{56F0D910-6829-4C4C-B59C-F011CBC40B18}"/>
  <tableColumns count="3">
    <tableColumn id="1" xr3:uid="{FDA69C57-D62C-49E2-A2BA-3AB913DD270A}" uniqueName="1" name="Column1" queryTableFieldId="1" dataDxfId="35"/>
    <tableColumn id="2" xr3:uid="{53000B24-518F-4BE2-8260-9A59B843C33A}" uniqueName="2" name="Column2" queryTableFieldId="2" dataDxfId="34"/>
    <tableColumn id="3" xr3:uid="{3F180A12-4A84-4DFE-9432-C9E645B9D180}" uniqueName="3" name="Column3" queryTableFieldId="3" dataDxf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D1E164-27FE-46F4-9DE3-03BBC3BA1B65}" name="SpaceSavingCount_en_3__2" displayName="SpaceSavingCount_en_3__2" ref="D4:F8" tableType="queryTable" totalsRowShown="0">
  <autoFilter ref="D4:F8" xr:uid="{D0D1E164-27FE-46F4-9DE3-03BBC3BA1B65}"/>
  <tableColumns count="3">
    <tableColumn id="1" xr3:uid="{97E6AD13-3FF1-4CA2-885A-8387DEF86E2E}" uniqueName="1" name="Column1" queryTableFieldId="1" dataDxfId="32"/>
    <tableColumn id="2" xr3:uid="{EFDC900F-05B6-4380-9E68-C2CF8840825A}" uniqueName="2" name="Column2" queryTableFieldId="2" dataDxfId="31"/>
    <tableColumn id="3" xr3:uid="{CDC88891-C453-4982-B007-820B29CCBC31}" uniqueName="3" name="Column3" queryTableFieldId="3" dataDxfId="30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42224C-7A0A-41E2-BDFD-D7C6C19A062B}" name="SpaceSavingCount_fr_3__2" displayName="SpaceSavingCount_fr_3__2" ref="I4:K8" tableType="queryTable" totalsRowShown="0">
  <autoFilter ref="I4:K8" xr:uid="{0F42224C-7A0A-41E2-BDFD-D7C6C19A062B}"/>
  <tableColumns count="3">
    <tableColumn id="1" xr3:uid="{FF1F41E7-3786-4667-B248-E64A754D83CA}" uniqueName="1" name="Column1" queryTableFieldId="1" dataDxfId="29"/>
    <tableColumn id="2" xr3:uid="{2EBAF80F-F123-459E-B5F5-4634C6239450}" uniqueName="2" name="Column2" queryTableFieldId="2" dataDxfId="28"/>
    <tableColumn id="3" xr3:uid="{CCEB2288-E456-44C8-9329-F431AAD32A35}" uniqueName="3" name="Column3" queryTableFieldId="3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0DF7396-945B-4755-9A4C-527612B4799F}" name="CsurosCounter_en_230" displayName="CsurosCounter_en_230" ref="I3:M35" tableType="queryTable" totalsRowShown="0">
  <autoFilter ref="I3:M35" xr:uid="{90DF7396-945B-4755-9A4C-527612B4799F}"/>
  <tableColumns count="5">
    <tableColumn id="1" xr3:uid="{3DAAA300-BE1C-4E5D-8067-793C4D430F3B}" uniqueName="1" name="Coluna1" queryTableFieldId="1" dataDxfId="106"/>
    <tableColumn id="2" xr3:uid="{B1578F59-5D91-48A0-AF48-C41FDDF5D8E3}" uniqueName="2" name="Coluna2" queryTableFieldId="2" dataDxfId="105"/>
    <tableColumn id="3" xr3:uid="{F489571A-3570-48BD-A59C-529542E1ED09}" uniqueName="3" name="Coluna3" queryTableFieldId="3" dataDxfId="104"/>
    <tableColumn id="4" xr3:uid="{F892A977-BAF5-4A3D-8568-0EDAB2D2D735}" uniqueName="4" name="Coluna4" queryTableFieldId="4" dataDxfId="103"/>
    <tableColumn id="5" xr3:uid="{6D8393F3-16C1-402E-AF97-7D542A44D04B}" uniqueName="5" name="Coluna5" queryTableFieldId="5" dataDxfId="10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29F142-F509-4F09-88D8-357BB9413BE9}" name="SpaceSavingCount_gr_3__213" displayName="SpaceSavingCount_gr_3__213" ref="N4:P8" tableType="queryTable" totalsRowShown="0">
  <autoFilter ref="N4:P8" xr:uid="{FD29F142-F509-4F09-88D8-357BB9413BE9}"/>
  <tableColumns count="3">
    <tableColumn id="1" xr3:uid="{48B24EB4-C93D-4844-A9A7-F025B3B8ADFC}" uniqueName="1" name="Column1" queryTableFieldId="1" dataDxfId="26"/>
    <tableColumn id="2" xr3:uid="{92836E98-1BA5-4B3B-A5B8-2410725A2B5C}" uniqueName="2" name="Column2" queryTableFieldId="2" dataDxfId="25"/>
    <tableColumn id="3" xr3:uid="{C0C00594-3B95-4D90-B1BA-4E99444BE5A2}" uniqueName="3" name="Column3" queryTableFieldId="3" dataDxfId="24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21E563-2336-4E35-8A43-F22670FE9573}" name="SpaceSavingCount_en_5" displayName="SpaceSavingCount_en_5" ref="D11:F17" tableType="queryTable" totalsRowShown="0">
  <autoFilter ref="D11:F17" xr:uid="{BD21E563-2336-4E35-8A43-F22670FE9573}"/>
  <tableColumns count="3">
    <tableColumn id="1" xr3:uid="{321CE564-4DEC-46D5-8FB4-35DB7FC00378}" uniqueName="1" name="Column1" queryTableFieldId="1" dataDxfId="23"/>
    <tableColumn id="2" xr3:uid="{E6A02F6F-3CAA-4635-B69C-AD33B916B32D}" uniqueName="2" name="Column2" queryTableFieldId="2" dataDxfId="22"/>
    <tableColumn id="3" xr3:uid="{920A97E2-0EFE-4D05-9AAC-8DE71B81A057}" uniqueName="3" name="Column3" queryTableFieldId="3" dataDxfId="21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21AB492-5FA8-41FF-9F86-E97976C0E458}" name="SpaceSavingCount_fr_5" displayName="SpaceSavingCount_fr_5" ref="I11:K17" tableType="queryTable" totalsRowShown="0">
  <autoFilter ref="I11:K17" xr:uid="{B21AB492-5FA8-41FF-9F86-E97976C0E458}"/>
  <tableColumns count="3">
    <tableColumn id="1" xr3:uid="{8A3E4211-F4E9-4FF3-8163-01469E76F948}" uniqueName="1" name="Column1" queryTableFieldId="1" dataDxfId="20"/>
    <tableColumn id="2" xr3:uid="{ED87B0F1-5AB6-4B95-8A70-66C3443F2EAE}" uniqueName="2" name="Column2" queryTableFieldId="2" dataDxfId="19"/>
    <tableColumn id="3" xr3:uid="{6DF934A8-CEC8-4188-B280-31F41039FC62}" uniqueName="3" name="Column3" queryTableFieldId="3" dataDxfId="18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488B3BC-68DC-4D3A-BEE8-0180C846B553}" name="SpaceSavingCount_gr_5" displayName="SpaceSavingCount_gr_5" ref="N11:P17" tableType="queryTable" totalsRowShown="0">
  <autoFilter ref="N11:P17" xr:uid="{D488B3BC-68DC-4D3A-BEE8-0180C846B553}"/>
  <tableColumns count="3">
    <tableColumn id="1" xr3:uid="{D1A3C248-B9E5-4328-8612-B0C1211BC1E9}" uniqueName="1" name="Column1" queryTableFieldId="1" dataDxfId="17"/>
    <tableColumn id="2" xr3:uid="{B5136401-7FA9-4759-8862-06C10348D3A2}" uniqueName="2" name="Column2" queryTableFieldId="2" dataDxfId="16"/>
    <tableColumn id="3" xr3:uid="{B0A7AD46-0856-4CEB-BD9E-60761BFC3477}" uniqueName="3" name="Column3" queryTableFieldId="3" dataDxfId="15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972F5A1-E545-4534-BD02-C237313E63C7}" name="SpaceSavingCount_en_10" displayName="SpaceSavingCount_en_10" ref="D20:F31" tableType="queryTable" totalsRowShown="0">
  <autoFilter ref="D20:F31" xr:uid="{4972F5A1-E545-4534-BD02-C237313E63C7}"/>
  <tableColumns count="3">
    <tableColumn id="1" xr3:uid="{E36BC394-811B-436D-ABCF-AADE27D610BD}" uniqueName="1" name="Column1" queryTableFieldId="1" dataDxfId="14"/>
    <tableColumn id="2" xr3:uid="{870D647E-05E9-41F8-B468-C1BA0A44B6AF}" uniqueName="2" name="Column2" queryTableFieldId="2" dataDxfId="13"/>
    <tableColumn id="3" xr3:uid="{DBB5072F-5E76-4508-85BE-3C852ED4DD44}" uniqueName="3" name="Column3" queryTableFieldId="3" dataDxfId="1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D6EA3E5-3628-4784-B198-6420AB2BD0BB}" name="SpaceSavingCount_fr_10" displayName="SpaceSavingCount_fr_10" ref="I20:K31" tableType="queryTable" totalsRowShown="0">
  <autoFilter ref="I20:K31" xr:uid="{CD6EA3E5-3628-4784-B198-6420AB2BD0BB}"/>
  <tableColumns count="3">
    <tableColumn id="1" xr3:uid="{916F13AD-D58D-4FFC-830A-D1E723B0B5BF}" uniqueName="1" name="Column1" queryTableFieldId="1" dataDxfId="11"/>
    <tableColumn id="2" xr3:uid="{58EC3303-201B-4781-992F-7037273CC1C8}" uniqueName="2" name="Column2" queryTableFieldId="2" dataDxfId="10"/>
    <tableColumn id="3" xr3:uid="{5BBAF2D3-B88C-467C-A54F-0629428316D9}" uniqueName="3" name="Column3" queryTableFieldId="3" dataDxfId="9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B485169-0710-4D18-BF97-0CDF0D5191F8}" name="SpaceSavingCount_gr_10" displayName="SpaceSavingCount_gr_10" ref="N20:P31" tableType="queryTable" totalsRowShown="0">
  <autoFilter ref="N20:P31" xr:uid="{FB485169-0710-4D18-BF97-0CDF0D5191F8}"/>
  <tableColumns count="3">
    <tableColumn id="1" xr3:uid="{51C38E29-47D6-45D4-AFFA-564AAE5174A7}" uniqueName="1" name="Column1" queryTableFieldId="1" dataDxfId="8"/>
    <tableColumn id="2" xr3:uid="{1B035591-E508-43CA-A480-0406FDCAED1C}" uniqueName="2" name="Column2" queryTableFieldId="2" dataDxfId="7"/>
    <tableColumn id="3" xr3:uid="{9854C056-33B7-4ADF-B7FB-5234F33DC529}" uniqueName="3" name="Column3" queryTableFieldId="3" dataDxfId="6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0AB820-D132-4D5B-8FE1-8AB5168A42D7}" name="ExactCount_en" displayName="ExactCount_en" ref="D4:F34" tableType="queryTable" totalsRowShown="0">
  <autoFilter ref="D4:F34" xr:uid="{040AB820-D132-4D5B-8FE1-8AB5168A42D7}"/>
  <tableColumns count="3">
    <tableColumn id="1" xr3:uid="{FD76E6FF-6E78-4BF1-8FA7-F775820F44D7}" uniqueName="1" name="char" queryTableFieldId="1" dataDxfId="5"/>
    <tableColumn id="2" xr3:uid="{27A4D3A4-475D-44D9-9A15-C8065D15207B}" uniqueName="2" name="count" queryTableFieldId="2"/>
    <tableColumn id="3" xr3:uid="{B79869B3-A3D0-4938-9A96-1EF2B77DAA54}" uniqueName="3" name="percentage" queryTableFieldId="3" dataDxfId="4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5F0D95-5EB1-41FD-9364-EA359CFAC575}" name="ExactCount_fr5" displayName="ExactCount_fr5" ref="I4:K44" tableType="queryTable" totalsRowShown="0">
  <autoFilter ref="I4:K44" xr:uid="{575F0D95-5EB1-41FD-9364-EA359CFAC575}"/>
  <tableColumns count="3">
    <tableColumn id="1" xr3:uid="{425A4391-7659-4664-8731-600708D6492F}" uniqueName="1" name="char" queryTableFieldId="1" dataDxfId="3"/>
    <tableColumn id="2" xr3:uid="{BEA9E2A5-5B6A-43DF-A571-7E25440025A8}" uniqueName="2" name="count" queryTableFieldId="2"/>
    <tableColumn id="3" xr3:uid="{35320285-5263-40CA-914C-DC61A566A515}" uniqueName="3" name="percentage" queryTableFieldId="3" dataDxfId="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A2C04B-044D-435C-A3FF-70CECBF6A0D1}" name="ExactCount_gr6" displayName="ExactCount_gr6" ref="N4:P37" tableType="queryTable" totalsRowShown="0">
  <autoFilter ref="N4:P37" xr:uid="{73A2C04B-044D-435C-A3FF-70CECBF6A0D1}"/>
  <tableColumns count="3">
    <tableColumn id="1" xr3:uid="{BFB97C94-C2A5-49FD-8BE9-02DC81401AFC}" uniqueName="1" name="char" queryTableFieldId="1" dataDxfId="1"/>
    <tableColumn id="2" xr3:uid="{A08C2BBE-72B5-4D23-813B-A9E625F753F3}" uniqueName="2" name="count" queryTableFieldId="2"/>
    <tableColumn id="3" xr3:uid="{AE84DE17-FB7A-4596-81F8-3964E49ED1A1}" uniqueName="3" name="percentage" queryTableFieldId="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7A80C61-636A-4283-9622-3E19E50EFF61}" name="CsurosCounter_en_331" displayName="CsurosCounter_en_331" ref="O3:S35" tableType="queryTable" totalsRowShown="0">
  <autoFilter ref="O3:S35" xr:uid="{F7A80C61-636A-4283-9622-3E19E50EFF61}"/>
  <tableColumns count="5">
    <tableColumn id="1" xr3:uid="{3BA634E5-D019-4185-81DF-245F3F5ED547}" uniqueName="1" name="Coluna1" queryTableFieldId="1" dataDxfId="101"/>
    <tableColumn id="2" xr3:uid="{86A8D6A0-1791-4128-B3A6-1C4F1E40F5FF}" uniqueName="2" name="Coluna2" queryTableFieldId="2" dataDxfId="100"/>
    <tableColumn id="3" xr3:uid="{756E65DB-E4A6-4E13-AF13-4BE8E83A9476}" uniqueName="3" name="Coluna3" queryTableFieldId="3" dataDxfId="99"/>
    <tableColumn id="4" xr3:uid="{663DB0B8-C282-4464-88B7-09C59F440405}" uniqueName="4" name="Coluna4" queryTableFieldId="4" dataDxfId="98"/>
    <tableColumn id="5" xr3:uid="{DCBDC526-E0E3-45BA-8A9D-72041A525F61}" uniqueName="5" name="Coluna5" queryTableFieldId="5" dataDxfId="9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A1D8664-55B4-43AB-A9EE-1B57C599EBC4}" name="CsurosCounter_en_432" displayName="CsurosCounter_en_432" ref="U3:Y35" tableType="queryTable" totalsRowShown="0">
  <autoFilter ref="U3:Y35" xr:uid="{CA1D8664-55B4-43AB-A9EE-1B57C599EBC4}"/>
  <tableColumns count="5">
    <tableColumn id="1" xr3:uid="{4DDFFD57-DC85-49ED-BE59-CA643B14C113}" uniqueName="1" name="Coluna1" queryTableFieldId="1" dataDxfId="96"/>
    <tableColumn id="2" xr3:uid="{BF570D77-7404-4D18-8C30-6E5CD1F2FBD1}" uniqueName="2" name="Coluna2" queryTableFieldId="2" dataDxfId="95"/>
    <tableColumn id="3" xr3:uid="{DA76747D-41C6-444B-B084-8C3F16DF6DFD}" uniqueName="3" name="Coluna3" queryTableFieldId="3" dataDxfId="94"/>
    <tableColumn id="4" xr3:uid="{2566AF22-D9A6-4BDF-8CA7-A0AD4A7BD7CD}" uniqueName="4" name="Coluna4" queryTableFieldId="4" dataDxfId="93"/>
    <tableColumn id="5" xr3:uid="{1FF26196-E1AB-49B8-A1E8-60E527702521}" uniqueName="5" name="Coluna5" queryTableFieldId="5" dataDxfId="9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20C5ADAD-C3C1-4519-A807-456A9E21A95D}" name="CsurosCounter_en_533" displayName="CsurosCounter_en_533" ref="AA3:AE35" tableType="queryTable" totalsRowShown="0">
  <autoFilter ref="AA3:AE35" xr:uid="{20C5ADAD-C3C1-4519-A807-456A9E21A95D}"/>
  <tableColumns count="5">
    <tableColumn id="1" xr3:uid="{97EE9902-DFF9-4404-A614-88AC9076D5B3}" uniqueName="1" name="Coluna1" queryTableFieldId="1" dataDxfId="91"/>
    <tableColumn id="2" xr3:uid="{9232218B-885E-41F6-99E2-A6E6B83393E8}" uniqueName="2" name="Coluna2" queryTableFieldId="2" dataDxfId="90"/>
    <tableColumn id="3" xr3:uid="{BC413EFE-EDEF-4690-BAA2-C95D548E949A}" uniqueName="3" name="Coluna3" queryTableFieldId="3" dataDxfId="89"/>
    <tableColumn id="4" xr3:uid="{3911ECDD-8B0A-4DD0-BD4A-CFD1D365D193}" uniqueName="4" name="Coluna4" queryTableFieldId="4" dataDxfId="88"/>
    <tableColumn id="5" xr3:uid="{D7F0D232-F08C-4847-AB0E-3F9FB70C00C7}" uniqueName="5" name="Coluna5" queryTableFieldId="5" dataDxfId="8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D8BB823F-AD40-4A9D-9763-3FF48493D49B}" name="CsurosCounter_en_6" displayName="CsurosCounter_en_6" ref="C38:G70" tableType="queryTable" totalsRowShown="0">
  <autoFilter ref="C38:G70" xr:uid="{D8BB823F-AD40-4A9D-9763-3FF48493D49B}"/>
  <tableColumns count="5">
    <tableColumn id="1" xr3:uid="{23ACEAF7-FB56-4D62-97AC-D788E98FC794}" uniqueName="1" name="Column1" queryTableFieldId="1" dataDxfId="86"/>
    <tableColumn id="2" xr3:uid="{44DBA515-DA2F-4EB7-B90C-C75CBE440B8F}" uniqueName="2" name="Column2" queryTableFieldId="2" dataDxfId="85"/>
    <tableColumn id="3" xr3:uid="{ED0DF4FD-2A8B-4DC0-BDB6-EFA033029F47}" uniqueName="3" name="Column3" queryTableFieldId="3" dataDxfId="84"/>
    <tableColumn id="4" xr3:uid="{4D737FC8-FB9A-4AF6-94B8-ED6964F9A87D}" uniqueName="4" name="Coluna4" queryTableFieldId="4" dataDxfId="83"/>
    <tableColumn id="5" xr3:uid="{4C1B2916-725E-4CC0-835D-EE9786633D84}" uniqueName="5" name="Coluna5" queryTableFieldId="5" dataDxfId="8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946717E-62E9-4F81-BF2A-3921CFACEA04}" name="CsurosCounter_en_7" displayName="CsurosCounter_en_7" ref="I38:M70" tableType="queryTable" totalsRowShown="0">
  <autoFilter ref="I38:M70" xr:uid="{8946717E-62E9-4F81-BF2A-3921CFACEA04}"/>
  <tableColumns count="5">
    <tableColumn id="1" xr3:uid="{87BEAA2C-17DB-4FB2-9332-E95D94DD6F11}" uniqueName="1" name="Column1" queryTableFieldId="1" dataDxfId="81"/>
    <tableColumn id="2" xr3:uid="{B56DBE58-6429-4B17-AFD1-4602DD6BF12D}" uniqueName="2" name="Column2" queryTableFieldId="2" dataDxfId="80"/>
    <tableColumn id="3" xr3:uid="{02D48908-EA03-49B5-B83C-22209105CB08}" uniqueName="3" name="Column3" queryTableFieldId="3" dataDxfId="79"/>
    <tableColumn id="4" xr3:uid="{675B8BA0-C3FD-4C82-B842-48333CC87C32}" uniqueName="4" name="Coluna4" queryTableFieldId="4" dataDxfId="78"/>
    <tableColumn id="5" xr3:uid="{439FD76C-571E-4812-BBB1-3DBCFAFAAE76}" uniqueName="5" name="Coluna5" queryTableFieldId="5" dataDxfId="7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011CB02-2FAB-4BBC-8741-5C791A9027A9}" name="CsurosCounter_en_8" displayName="CsurosCounter_en_8" ref="O38:S70" tableType="queryTable" totalsRowShown="0">
  <autoFilter ref="O38:S70" xr:uid="{A011CB02-2FAB-4BBC-8741-5C791A9027A9}"/>
  <tableColumns count="5">
    <tableColumn id="1" xr3:uid="{153E06FB-96B6-420C-97BB-7F429C501122}" uniqueName="1" name="Column1" queryTableFieldId="1" dataDxfId="76"/>
    <tableColumn id="2" xr3:uid="{8E1215A5-0949-42B7-8291-96E7E4C1AB68}" uniqueName="2" name="Column2" queryTableFieldId="2" dataDxfId="75"/>
    <tableColumn id="3" xr3:uid="{D6EF2A66-9683-4F02-8007-0375A9B5EF36}" uniqueName="3" name="Column3" queryTableFieldId="3" dataDxfId="74"/>
    <tableColumn id="4" xr3:uid="{40938D37-0591-405F-BD07-3F37FF578B86}" uniqueName="4" name="Coluna4" queryTableFieldId="4" dataDxfId="73"/>
    <tableColumn id="5" xr3:uid="{383FCF05-B9AA-4FED-8CDF-FD9C1A82BEDE}" uniqueName="5" name="Coluna5" queryTableFieldId="5" dataDxfId="7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7701094-2F40-4485-912F-BBEDC820E3F6}" name="CsurosCounter_en_939" displayName="CsurosCounter_en_939" ref="U38:Y70" tableType="queryTable" totalsRowShown="0">
  <autoFilter ref="U38:Y70" xr:uid="{57701094-2F40-4485-912F-BBEDC820E3F6}"/>
  <tableColumns count="5">
    <tableColumn id="1" xr3:uid="{85E04AE8-1637-4ADE-821A-FEE553A39CEE}" uniqueName="1" name="Column1" queryTableFieldId="1" dataDxfId="71"/>
    <tableColumn id="2" xr3:uid="{1983EFDD-F965-41B2-9E5B-004D2C5F970A}" uniqueName="2" name="Column2" queryTableFieldId="2" dataDxfId="70"/>
    <tableColumn id="3" xr3:uid="{C4F843F1-D2D1-4065-89FB-D00D250AB4F9}" uniqueName="3" name="Column3" queryTableFieldId="3" dataDxfId="69"/>
    <tableColumn id="4" xr3:uid="{8A78C9F8-A2B6-417D-AE57-B28790BB7067}" uniqueName="4" name="Coluna4" queryTableFieldId="4" dataDxfId="68"/>
    <tableColumn id="5" xr3:uid="{44E27028-A8D4-40E6-ACFC-DA66437A83DD}" uniqueName="5" name="Coluna5" queryTableFieldId="5" dataDxfId="6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B44F-D329-4BB0-B8C9-DCDA2D8C01A7}">
  <dimension ref="B3:AE105"/>
  <sheetViews>
    <sheetView tabSelected="1" topLeftCell="F68" workbookViewId="0">
      <selection activeCell="T103" sqref="T103"/>
    </sheetView>
  </sheetViews>
  <sheetFormatPr defaultRowHeight="14.4" x14ac:dyDescent="0.3"/>
  <cols>
    <col min="1" max="2" width="10.77734375" bestFit="1" customWidth="1"/>
    <col min="3" max="3" width="7" customWidth="1"/>
    <col min="5" max="5" width="20.44140625" customWidth="1"/>
    <col min="7" max="7" width="10.21875" customWidth="1"/>
    <col min="9" max="9" width="6.5546875" customWidth="1"/>
    <col min="11" max="11" width="18.77734375" customWidth="1"/>
    <col min="13" max="13" width="10.6640625" customWidth="1"/>
    <col min="15" max="15" width="6.109375" customWidth="1"/>
    <col min="17" max="17" width="20.77734375" customWidth="1"/>
    <col min="19" max="19" width="9.33203125" customWidth="1"/>
    <col min="21" max="21" width="7.6640625" customWidth="1"/>
    <col min="23" max="23" width="20.77734375" customWidth="1"/>
    <col min="29" max="29" width="22.109375" customWidth="1"/>
  </cols>
  <sheetData>
    <row r="3" spans="2:31" x14ac:dyDescent="0.3">
      <c r="B3" t="s">
        <v>872</v>
      </c>
      <c r="C3" t="s">
        <v>869</v>
      </c>
      <c r="D3" t="s">
        <v>870</v>
      </c>
      <c r="E3" t="s">
        <v>871</v>
      </c>
      <c r="F3" t="s">
        <v>1002</v>
      </c>
      <c r="G3" t="s">
        <v>1004</v>
      </c>
      <c r="H3" t="s">
        <v>873</v>
      </c>
      <c r="I3" t="s">
        <v>869</v>
      </c>
      <c r="J3" t="s">
        <v>870</v>
      </c>
      <c r="K3" t="s">
        <v>871</v>
      </c>
      <c r="L3" t="s">
        <v>1002</v>
      </c>
      <c r="M3" t="s">
        <v>1004</v>
      </c>
      <c r="N3" t="s">
        <v>874</v>
      </c>
      <c r="O3" t="s">
        <v>869</v>
      </c>
      <c r="P3" t="s">
        <v>870</v>
      </c>
      <c r="Q3" t="s">
        <v>871</v>
      </c>
      <c r="R3" t="s">
        <v>1002</v>
      </c>
      <c r="S3" t="s">
        <v>1004</v>
      </c>
      <c r="T3" t="s">
        <v>875</v>
      </c>
      <c r="U3" t="s">
        <v>869</v>
      </c>
      <c r="V3" t="s">
        <v>870</v>
      </c>
      <c r="W3" t="s">
        <v>871</v>
      </c>
      <c r="X3" t="s">
        <v>1002</v>
      </c>
      <c r="Y3" t="s">
        <v>1004</v>
      </c>
      <c r="Z3" t="s">
        <v>881</v>
      </c>
      <c r="AA3" t="s">
        <v>869</v>
      </c>
      <c r="AB3" t="s">
        <v>870</v>
      </c>
      <c r="AC3" t="s">
        <v>871</v>
      </c>
      <c r="AD3" t="s">
        <v>1002</v>
      </c>
      <c r="AE3" t="s">
        <v>1004</v>
      </c>
    </row>
    <row r="4" spans="2:31" x14ac:dyDescent="0.3">
      <c r="C4" t="s">
        <v>0</v>
      </c>
      <c r="D4" t="s">
        <v>1</v>
      </c>
      <c r="E4" t="s">
        <v>2</v>
      </c>
      <c r="F4" t="s">
        <v>1001</v>
      </c>
      <c r="G4" t="s">
        <v>1003</v>
      </c>
      <c r="I4" t="s">
        <v>0</v>
      </c>
      <c r="J4" t="s">
        <v>1</v>
      </c>
      <c r="K4" t="s">
        <v>2</v>
      </c>
      <c r="L4" t="s">
        <v>1001</v>
      </c>
      <c r="M4" t="s">
        <v>1003</v>
      </c>
      <c r="O4" t="s">
        <v>0</v>
      </c>
      <c r="P4" t="s">
        <v>1</v>
      </c>
      <c r="Q4" t="s">
        <v>2</v>
      </c>
      <c r="R4" t="s">
        <v>1001</v>
      </c>
      <c r="S4" t="s">
        <v>1003</v>
      </c>
      <c r="U4" t="s">
        <v>0</v>
      </c>
      <c r="V4" t="s">
        <v>1</v>
      </c>
      <c r="W4" t="s">
        <v>2</v>
      </c>
      <c r="X4" t="s">
        <v>1001</v>
      </c>
      <c r="Y4" t="s">
        <v>1003</v>
      </c>
      <c r="AA4" t="s">
        <v>0</v>
      </c>
      <c r="AB4" t="s">
        <v>1</v>
      </c>
      <c r="AC4" t="s">
        <v>2</v>
      </c>
      <c r="AD4" t="s">
        <v>1001</v>
      </c>
      <c r="AE4" t="s">
        <v>1003</v>
      </c>
    </row>
    <row r="5" spans="2:31" x14ac:dyDescent="0.3">
      <c r="B5" s="2"/>
      <c r="C5" s="1" t="s">
        <v>3</v>
      </c>
      <c r="D5" s="3" t="s">
        <v>369</v>
      </c>
      <c r="E5" t="s">
        <v>370</v>
      </c>
      <c r="F5">
        <f>ABS(CsurosCounter_en_1[[#This Row],[Coluna2]]-ExactCount_en[[#This Row],[count]])/ExactCount_en[[#This Row],[count]]*100</f>
        <v>99.820437956204373</v>
      </c>
      <c r="G5">
        <f>CsurosCounter_en_1[[#This Row],[Coluna2]]-ExactCount_en[[#This Row],[count]]</f>
        <v>-13675.4</v>
      </c>
      <c r="I5" t="s">
        <v>3</v>
      </c>
      <c r="J5" t="s">
        <v>416</v>
      </c>
      <c r="K5" t="s">
        <v>417</v>
      </c>
      <c r="L5">
        <f>ABS(CsurosCounter_en_230[[#This Row],[Coluna2]]-ExactCount_en[[#This Row],[count]])/ExactCount_en[[#This Row],[count]]*100</f>
        <v>99.656204379562041</v>
      </c>
      <c r="M5">
        <f>CsurosCounter_en_230[[#This Row],[Coluna2]]-ExactCount_en[[#This Row],[count]]</f>
        <v>-13652.9</v>
      </c>
      <c r="O5" t="s">
        <v>3</v>
      </c>
      <c r="P5" t="s">
        <v>466</v>
      </c>
      <c r="Q5" t="s">
        <v>467</v>
      </c>
      <c r="R5">
        <f>ABS(CsurosCounter_en_331[[#This Row],[Coluna2]]-ExactCount_en[[#This Row],[count]])/ExactCount_en[[#This Row],[count]]*100</f>
        <v>99.383941605839425</v>
      </c>
      <c r="S5">
        <f>CsurosCounter_en_331[[#This Row],[Coluna2]]-ExactCount_en[[#This Row],[count]]</f>
        <v>-13615.6</v>
      </c>
      <c r="U5" t="s">
        <v>3</v>
      </c>
      <c r="V5" t="s">
        <v>519</v>
      </c>
      <c r="W5" t="s">
        <v>520</v>
      </c>
      <c r="X5">
        <f>ABS(CsurosCounter_en_432[[#This Row],[Coluna2]]-ExactCount_en[[#This Row],[count]])/ExactCount_en[[#This Row],[count]]*100</f>
        <v>98.885401459854009</v>
      </c>
      <c r="Y5">
        <f>CsurosCounter_en_432[[#This Row],[Coluna2]]-ExactCount_en[[#This Row],[count]]</f>
        <v>-13547.3</v>
      </c>
      <c r="AA5" t="s">
        <v>3</v>
      </c>
      <c r="AB5" t="s">
        <v>569</v>
      </c>
      <c r="AC5" t="s">
        <v>570</v>
      </c>
      <c r="AD5">
        <f>ABS(AB5-ExactCount!E5)/ExactCount!E5*100</f>
        <v>97.955474452554753</v>
      </c>
      <c r="AE5">
        <f>CsurosCounter_en_533[[#This Row],[Coluna2]]-ExactCount_en[[#This Row],[count]]</f>
        <v>-13419.9</v>
      </c>
    </row>
    <row r="6" spans="2:31" x14ac:dyDescent="0.3">
      <c r="B6" s="1"/>
      <c r="C6" s="2" t="s">
        <v>5</v>
      </c>
      <c r="D6" s="4" t="s">
        <v>367</v>
      </c>
      <c r="E6" t="s">
        <v>368</v>
      </c>
      <c r="F6">
        <f>ABS(CsurosCounter_en_1[[#This Row],[Coluna2]]-ExactCount_en[[#This Row],[count]])/ExactCount_en[[#This Row],[count]]*100</f>
        <v>99.77285267610813</v>
      </c>
      <c r="G6">
        <f>CsurosCounter_en_1[[#This Row],[Coluna2]]-ExactCount_en[[#This Row],[count]]</f>
        <v>-10849.3</v>
      </c>
      <c r="I6" t="s">
        <v>5</v>
      </c>
      <c r="J6" t="s">
        <v>420</v>
      </c>
      <c r="K6" t="s">
        <v>421</v>
      </c>
      <c r="L6">
        <f>ABS(CsurosCounter_en_230[[#This Row],[Coluna2]]-ExactCount_en[[#This Row],[count]])/ExactCount_en[[#This Row],[count]]*100</f>
        <v>99.588008092698189</v>
      </c>
      <c r="M6">
        <f>CsurosCounter_en_230[[#This Row],[Coluna2]]-ExactCount_en[[#This Row],[count]]</f>
        <v>-10829.2</v>
      </c>
      <c r="O6" t="s">
        <v>5</v>
      </c>
      <c r="P6" t="s">
        <v>468</v>
      </c>
      <c r="Q6" t="s">
        <v>469</v>
      </c>
      <c r="R6">
        <f>ABS(CsurosCounter_en_331[[#This Row],[Coluna2]]-ExactCount_en[[#This Row],[count]])/ExactCount_en[[#This Row],[count]]*100</f>
        <v>99.233952547360687</v>
      </c>
      <c r="S6">
        <f>CsurosCounter_en_331[[#This Row],[Coluna2]]-ExactCount_en[[#This Row],[count]]</f>
        <v>-10790.7</v>
      </c>
      <c r="U6" t="s">
        <v>5</v>
      </c>
      <c r="V6" t="s">
        <v>523</v>
      </c>
      <c r="W6" t="s">
        <v>524</v>
      </c>
      <c r="X6">
        <f>ABS(CsurosCounter_en_432[[#This Row],[Coluna2]]-ExactCount_en[[#This Row],[count]])/ExactCount_en[[#This Row],[count]]*100</f>
        <v>98.631598307890386</v>
      </c>
      <c r="Y6">
        <f>CsurosCounter_en_432[[#This Row],[Coluna2]]-ExactCount_en[[#This Row],[count]]</f>
        <v>-10725.2</v>
      </c>
      <c r="AA6" t="s">
        <v>5</v>
      </c>
      <c r="AB6" t="s">
        <v>571</v>
      </c>
      <c r="AC6" t="s">
        <v>572</v>
      </c>
      <c r="AD6">
        <f>ABS(AB6-ExactCount!E6)/ExactCount!E6*100</f>
        <v>97.54919992643002</v>
      </c>
      <c r="AE6">
        <f>CsurosCounter_en_533[[#This Row],[Coluna2]]-ExactCount_en[[#This Row],[count]]</f>
        <v>-10607.5</v>
      </c>
    </row>
    <row r="7" spans="2:31" x14ac:dyDescent="0.3">
      <c r="B7" s="2"/>
      <c r="C7" t="s">
        <v>7</v>
      </c>
      <c r="D7" t="s">
        <v>375</v>
      </c>
      <c r="E7" t="s">
        <v>376</v>
      </c>
      <c r="F7">
        <f>ABS(CsurosCounter_en_1[[#This Row],[Coluna2]]-ExactCount_en[[#This Row],[count]])/ExactCount_en[[#This Row],[count]]*100</f>
        <v>99.761998041136152</v>
      </c>
      <c r="G7">
        <f>CsurosCounter_en_1[[#This Row],[Coluna2]]-ExactCount_en[[#This Row],[count]]</f>
        <v>-10185.700000000001</v>
      </c>
      <c r="I7" t="s">
        <v>7</v>
      </c>
      <c r="J7" t="s">
        <v>418</v>
      </c>
      <c r="K7" t="s">
        <v>419</v>
      </c>
      <c r="L7">
        <f>ABS(CsurosCounter_en_230[[#This Row],[Coluna2]]-ExactCount_en[[#This Row],[count]])/ExactCount_en[[#This Row],[count]]*100</f>
        <v>99.552399608227219</v>
      </c>
      <c r="M7">
        <f>CsurosCounter_en_230[[#This Row],[Coluna2]]-ExactCount_en[[#This Row],[count]]</f>
        <v>-10164.299999999999</v>
      </c>
      <c r="O7" t="s">
        <v>7</v>
      </c>
      <c r="P7" t="s">
        <v>470</v>
      </c>
      <c r="Q7" t="s">
        <v>471</v>
      </c>
      <c r="R7">
        <f>ABS(CsurosCounter_en_331[[#This Row],[Coluna2]]-ExactCount_en[[#This Row],[count]])/ExactCount_en[[#This Row],[count]]*100</f>
        <v>99.189030362389815</v>
      </c>
      <c r="S7">
        <f>CsurosCounter_en_331[[#This Row],[Coluna2]]-ExactCount_en[[#This Row],[count]]</f>
        <v>-10127.200000000001</v>
      </c>
      <c r="U7" t="s">
        <v>7</v>
      </c>
      <c r="V7" t="s">
        <v>521</v>
      </c>
      <c r="W7" t="s">
        <v>522</v>
      </c>
      <c r="X7">
        <f>ABS(CsurosCounter_en_432[[#This Row],[Coluna2]]-ExactCount_en[[#This Row],[count]])/ExactCount_en[[#This Row],[count]]*100</f>
        <v>98.536728697355542</v>
      </c>
      <c r="Y7">
        <f>CsurosCounter_en_432[[#This Row],[Coluna2]]-ExactCount_en[[#This Row],[count]]</f>
        <v>-10060.6</v>
      </c>
      <c r="AA7" t="s">
        <v>7</v>
      </c>
      <c r="AB7" t="s">
        <v>573</v>
      </c>
      <c r="AC7" t="s">
        <v>574</v>
      </c>
      <c r="AD7">
        <f>ABS(AB7-ExactCount!E7)/ExactCount!E7*100</f>
        <v>97.402546523016639</v>
      </c>
      <c r="AE7">
        <f>CsurosCounter_en_533[[#This Row],[Coluna2]]-ExactCount_en[[#This Row],[count]]</f>
        <v>-9944.7999999999993</v>
      </c>
    </row>
    <row r="8" spans="2:31" x14ac:dyDescent="0.3">
      <c r="B8" s="1"/>
      <c r="C8" s="2" t="s">
        <v>9</v>
      </c>
      <c r="D8" s="4" t="s">
        <v>371</v>
      </c>
      <c r="E8" t="s">
        <v>372</v>
      </c>
      <c r="F8">
        <f>ABS(CsurosCounter_en_1[[#This Row],[Coluna2]]-ExactCount_en[[#This Row],[count]])/ExactCount_en[[#This Row],[count]]*100</f>
        <v>99.72533632286995</v>
      </c>
      <c r="G8">
        <f>CsurosCounter_en_1[[#This Row],[Coluna2]]-ExactCount_en[[#This Row],[count]]</f>
        <v>-8895.5</v>
      </c>
      <c r="I8" t="s">
        <v>9</v>
      </c>
      <c r="J8" t="s">
        <v>422</v>
      </c>
      <c r="K8" t="s">
        <v>423</v>
      </c>
      <c r="L8">
        <f>ABS(CsurosCounter_en_230[[#This Row],[Coluna2]]-ExactCount_en[[#This Row],[count]])/ExactCount_en[[#This Row],[count]]*100</f>
        <v>99.505605381165921</v>
      </c>
      <c r="M8">
        <f>CsurosCounter_en_230[[#This Row],[Coluna2]]-ExactCount_en[[#This Row],[count]]</f>
        <v>-8875.9</v>
      </c>
      <c r="O8" t="s">
        <v>9</v>
      </c>
      <c r="P8" t="s">
        <v>472</v>
      </c>
      <c r="Q8" t="s">
        <v>473</v>
      </c>
      <c r="R8">
        <f>ABS(CsurosCounter_en_331[[#This Row],[Coluna2]]-ExactCount_en[[#This Row],[count]])/ExactCount_en[[#This Row],[count]]*100</f>
        <v>99.08968609865471</v>
      </c>
      <c r="S8">
        <f>CsurosCounter_en_331[[#This Row],[Coluna2]]-ExactCount_en[[#This Row],[count]]</f>
        <v>-8838.7999999999993</v>
      </c>
      <c r="U8" t="s">
        <v>9</v>
      </c>
      <c r="V8" t="s">
        <v>525</v>
      </c>
      <c r="W8" t="s">
        <v>526</v>
      </c>
      <c r="X8">
        <f>ABS(CsurosCounter_en_432[[#This Row],[Coluna2]]-ExactCount_en[[#This Row],[count]])/ExactCount_en[[#This Row],[count]]*100</f>
        <v>98.385650224215254</v>
      </c>
      <c r="Y8">
        <f>CsurosCounter_en_432[[#This Row],[Coluna2]]-ExactCount_en[[#This Row],[count]]</f>
        <v>-8776</v>
      </c>
      <c r="AA8" t="s">
        <v>9</v>
      </c>
      <c r="AB8" t="s">
        <v>575</v>
      </c>
      <c r="AC8" t="s">
        <v>576</v>
      </c>
      <c r="AD8">
        <f>ABS(AB8-ExactCount!E8)/ExactCount!E8*100</f>
        <v>97.094170403587427</v>
      </c>
      <c r="AE8">
        <f>CsurosCounter_en_533[[#This Row],[Coluna2]]-ExactCount_en[[#This Row],[count]]</f>
        <v>-8660.7999999999993</v>
      </c>
    </row>
    <row r="9" spans="2:31" x14ac:dyDescent="0.3">
      <c r="B9" s="2"/>
      <c r="C9" s="1" t="s">
        <v>11</v>
      </c>
      <c r="D9" s="3" t="s">
        <v>373</v>
      </c>
      <c r="E9" t="s">
        <v>374</v>
      </c>
      <c r="F9">
        <f>ABS(CsurosCounter_en_1[[#This Row],[Coluna2]]-ExactCount_en[[#This Row],[count]])/ExactCount_en[[#This Row],[count]]*100</f>
        <v>99.711208427032787</v>
      </c>
      <c r="G9">
        <f>CsurosCounter_en_1[[#This Row],[Coluna2]]-ExactCount_en[[#This Row],[count]]</f>
        <v>-8424.6</v>
      </c>
      <c r="I9" t="s">
        <v>11</v>
      </c>
      <c r="J9" t="s">
        <v>426</v>
      </c>
      <c r="K9" t="s">
        <v>427</v>
      </c>
      <c r="L9">
        <f>ABS(CsurosCounter_en_230[[#This Row],[Coluna2]]-ExactCount_en[[#This Row],[count]])/ExactCount_en[[#This Row],[count]]*100</f>
        <v>99.486329743164887</v>
      </c>
      <c r="M9">
        <f>CsurosCounter_en_230[[#This Row],[Coluna2]]-ExactCount_en[[#This Row],[count]]</f>
        <v>-8405.6</v>
      </c>
      <c r="O9" t="s">
        <v>11</v>
      </c>
      <c r="P9" t="s">
        <v>474</v>
      </c>
      <c r="Q9" t="s">
        <v>475</v>
      </c>
      <c r="R9">
        <f>ABS(CsurosCounter_en_331[[#This Row],[Coluna2]]-ExactCount_en[[#This Row],[count]])/ExactCount_en[[#This Row],[count]]*100</f>
        <v>99.060243815836202</v>
      </c>
      <c r="S9">
        <f>CsurosCounter_en_331[[#This Row],[Coluna2]]-ExactCount_en[[#This Row],[count]]</f>
        <v>-8369.6</v>
      </c>
      <c r="U9" s="1" t="s">
        <v>11</v>
      </c>
      <c r="V9" s="3" t="s">
        <v>529</v>
      </c>
      <c r="W9" t="s">
        <v>530</v>
      </c>
      <c r="X9">
        <f>ABS(CsurosCounter_en_432[[#This Row],[Coluna2]]-ExactCount_en[[#This Row],[count]])/ExactCount_en[[#This Row],[count]]*100</f>
        <v>98.325245591194218</v>
      </c>
      <c r="Y9">
        <f>CsurosCounter_en_432[[#This Row],[Coluna2]]-ExactCount_en[[#This Row],[count]]</f>
        <v>-8307.5</v>
      </c>
      <c r="AA9" t="s">
        <v>11</v>
      </c>
      <c r="AB9" t="s">
        <v>577</v>
      </c>
      <c r="AC9" t="s">
        <v>578</v>
      </c>
      <c r="AD9">
        <f>ABS(AB9-ExactCount!E9)/ExactCount!E9*100</f>
        <v>96.958219907681382</v>
      </c>
      <c r="AE9">
        <f>CsurosCounter_en_533[[#This Row],[Coluna2]]-ExactCount_en[[#This Row],[count]]</f>
        <v>-8192</v>
      </c>
    </row>
    <row r="10" spans="2:31" x14ac:dyDescent="0.3">
      <c r="B10" s="1"/>
      <c r="C10" t="s">
        <v>13</v>
      </c>
      <c r="D10" t="s">
        <v>377</v>
      </c>
      <c r="E10" t="s">
        <v>378</v>
      </c>
      <c r="F10">
        <f>ABS(CsurosCounter_en_1[[#This Row],[Coluna2]]-ExactCount_en[[#This Row],[count]])/ExactCount_en[[#This Row],[count]]*100</f>
        <v>99.695743013841735</v>
      </c>
      <c r="G10">
        <f>CsurosCounter_en_1[[#This Row],[Coluna2]]-ExactCount_en[[#This Row],[count]]</f>
        <v>-7634.7</v>
      </c>
      <c r="I10" t="s">
        <v>13</v>
      </c>
      <c r="J10" t="s">
        <v>424</v>
      </c>
      <c r="K10" t="s">
        <v>425</v>
      </c>
      <c r="L10">
        <f>ABS(CsurosCounter_en_230[[#This Row],[Coluna2]]-ExactCount_en[[#This Row],[count]])/ExactCount_en[[#This Row],[count]]*100</f>
        <v>99.429354922956392</v>
      </c>
      <c r="M10">
        <f>CsurosCounter_en_230[[#This Row],[Coluna2]]-ExactCount_en[[#This Row],[count]]</f>
        <v>-7614.3</v>
      </c>
      <c r="O10" t="s">
        <v>13</v>
      </c>
      <c r="P10" t="s">
        <v>476</v>
      </c>
      <c r="Q10" t="s">
        <v>477</v>
      </c>
      <c r="R10">
        <f>ABS(CsurosCounter_en_331[[#This Row],[Coluna2]]-ExactCount_en[[#This Row],[count]])/ExactCount_en[[#This Row],[count]]*100</f>
        <v>98.972316531731536</v>
      </c>
      <c r="S10">
        <f>CsurosCounter_en_331[[#This Row],[Coluna2]]-ExactCount_en[[#This Row],[count]]</f>
        <v>-7579.3</v>
      </c>
      <c r="U10" s="2" t="s">
        <v>13</v>
      </c>
      <c r="V10" s="4" t="s">
        <v>527</v>
      </c>
      <c r="W10" t="s">
        <v>528</v>
      </c>
      <c r="X10">
        <f>ABS(CsurosCounter_en_432[[#This Row],[Coluna2]]-ExactCount_en[[#This Row],[count]])/ExactCount_en[[#This Row],[count]]*100</f>
        <v>98.148341603551842</v>
      </c>
      <c r="Y10">
        <f>CsurosCounter_en_432[[#This Row],[Coluna2]]-ExactCount_en[[#This Row],[count]]</f>
        <v>-7516.2</v>
      </c>
      <c r="AA10" t="s">
        <v>13</v>
      </c>
      <c r="AB10" t="s">
        <v>581</v>
      </c>
      <c r="AC10" t="s">
        <v>582</v>
      </c>
      <c r="AD10">
        <f>ABS(AB10-ExactCount!E10)/ExactCount!E10*100</f>
        <v>96.751109950378691</v>
      </c>
      <c r="AE10">
        <f>CsurosCounter_en_533[[#This Row],[Coluna2]]-ExactCount_en[[#This Row],[count]]</f>
        <v>-7409.2</v>
      </c>
    </row>
    <row r="11" spans="2:31" x14ac:dyDescent="0.3">
      <c r="B11" s="2"/>
      <c r="C11" t="s">
        <v>15</v>
      </c>
      <c r="D11" t="s">
        <v>379</v>
      </c>
      <c r="E11" t="s">
        <v>380</v>
      </c>
      <c r="F11">
        <f>ABS(CsurosCounter_en_1[[#This Row],[Coluna2]]-ExactCount_en[[#This Row],[count]])/ExactCount_en[[#This Row],[count]]*100</f>
        <v>99.683794466403157</v>
      </c>
      <c r="G11">
        <f>CsurosCounter_en_1[[#This Row],[Coluna2]]-ExactCount_en[[#This Row],[count]]</f>
        <v>-7313.8</v>
      </c>
      <c r="I11" t="s">
        <v>15</v>
      </c>
      <c r="J11" t="s">
        <v>428</v>
      </c>
      <c r="K11" t="s">
        <v>429</v>
      </c>
      <c r="L11">
        <f>ABS(CsurosCounter_en_230[[#This Row],[Coluna2]]-ExactCount_en[[#This Row],[count]])/ExactCount_en[[#This Row],[count]]*100</f>
        <v>99.415292353823091</v>
      </c>
      <c r="M11">
        <f>CsurosCounter_en_230[[#This Row],[Coluna2]]-ExactCount_en[[#This Row],[count]]</f>
        <v>-7294.1</v>
      </c>
      <c r="O11" t="s">
        <v>15</v>
      </c>
      <c r="P11" t="s">
        <v>478</v>
      </c>
      <c r="Q11" t="s">
        <v>479</v>
      </c>
      <c r="R11">
        <f>ABS(CsurosCounter_en_331[[#This Row],[Coluna2]]-ExactCount_en[[#This Row],[count]])/ExactCount_en[[#This Row],[count]]*100</f>
        <v>98.93825814365546</v>
      </c>
      <c r="S11">
        <f>CsurosCounter_en_331[[#This Row],[Coluna2]]-ExactCount_en[[#This Row],[count]]</f>
        <v>-7259.1</v>
      </c>
      <c r="U11" s="1" t="s">
        <v>15</v>
      </c>
      <c r="V11" s="3" t="s">
        <v>533</v>
      </c>
      <c r="W11" t="s">
        <v>534</v>
      </c>
      <c r="X11">
        <f>ABS(CsurosCounter_en_432[[#This Row],[Coluna2]]-ExactCount_en[[#This Row],[count]])/ExactCount_en[[#This Row],[count]]*100</f>
        <v>98.090500204443231</v>
      </c>
      <c r="Y11">
        <f>CsurosCounter_en_432[[#This Row],[Coluna2]]-ExactCount_en[[#This Row],[count]]</f>
        <v>-7196.9</v>
      </c>
      <c r="AA11" t="s">
        <v>15</v>
      </c>
      <c r="AB11" t="s">
        <v>579</v>
      </c>
      <c r="AC11" s="3" t="s">
        <v>580</v>
      </c>
      <c r="AD11">
        <f>ABS(AB11-ExactCount!E11)/ExactCount!E11*100</f>
        <v>96.588523919858247</v>
      </c>
      <c r="AE11">
        <f>CsurosCounter_en_533[[#This Row],[Coluna2]]-ExactCount_en[[#This Row],[count]]</f>
        <v>-7086.7</v>
      </c>
    </row>
    <row r="12" spans="2:31" x14ac:dyDescent="0.3">
      <c r="B12" s="1"/>
      <c r="C12" t="s">
        <v>17</v>
      </c>
      <c r="D12" t="s">
        <v>381</v>
      </c>
      <c r="E12" t="s">
        <v>382</v>
      </c>
      <c r="F12">
        <f>ABS(CsurosCounter_en_1[[#This Row],[Coluna2]]-ExactCount_en[[#This Row],[count]])/ExactCount_en[[#This Row],[count]]*100</f>
        <v>99.679211220663788</v>
      </c>
      <c r="G12">
        <f>CsurosCounter_en_1[[#This Row],[Coluna2]]-ExactCount_en[[#This Row],[count]]</f>
        <v>-7177.9</v>
      </c>
      <c r="I12" t="s">
        <v>17</v>
      </c>
      <c r="J12" t="s">
        <v>426</v>
      </c>
      <c r="K12" t="s">
        <v>427</v>
      </c>
      <c r="L12">
        <f>ABS(CsurosCounter_en_230[[#This Row],[Coluna2]]-ExactCount_en[[#This Row],[count]])/ExactCount_en[[#This Row],[count]]*100</f>
        <v>99.397305929731985</v>
      </c>
      <c r="M12">
        <f>CsurosCounter_en_230[[#This Row],[Coluna2]]-ExactCount_en[[#This Row],[count]]</f>
        <v>-7157.6</v>
      </c>
      <c r="O12" t="s">
        <v>17</v>
      </c>
      <c r="P12" t="s">
        <v>480</v>
      </c>
      <c r="Q12" t="s">
        <v>481</v>
      </c>
      <c r="R12">
        <f>ABS(CsurosCounter_en_331[[#This Row],[Coluna2]]-ExactCount_en[[#This Row],[count]])/ExactCount_en[[#This Row],[count]]*100</f>
        <v>98.923760588807113</v>
      </c>
      <c r="S12">
        <f>CsurosCounter_en_331[[#This Row],[Coluna2]]-ExactCount_en[[#This Row],[count]]</f>
        <v>-7123.5</v>
      </c>
      <c r="U12" s="2" t="s">
        <v>17</v>
      </c>
      <c r="V12" s="4" t="s">
        <v>531</v>
      </c>
      <c r="W12" t="s">
        <v>532</v>
      </c>
      <c r="X12">
        <f>ABS(CsurosCounter_en_432[[#This Row],[Coluna2]]-ExactCount_en[[#This Row],[count]])/ExactCount_en[[#This Row],[count]]*100</f>
        <v>98.040549923621711</v>
      </c>
      <c r="Y12">
        <f>CsurosCounter_en_432[[#This Row],[Coluna2]]-ExactCount_en[[#This Row],[count]]</f>
        <v>-7059.9</v>
      </c>
      <c r="AA12" t="s">
        <v>17</v>
      </c>
      <c r="AB12" t="s">
        <v>583</v>
      </c>
      <c r="AC12" t="s">
        <v>584</v>
      </c>
      <c r="AD12">
        <f>ABS(AB12-ExactCount!E12)/ExactCount!E12*100</f>
        <v>96.546313012081654</v>
      </c>
      <c r="AE12">
        <f>CsurosCounter_en_533[[#This Row],[Coluna2]]-ExactCount_en[[#This Row],[count]]</f>
        <v>-6952.3</v>
      </c>
    </row>
    <row r="13" spans="2:31" x14ac:dyDescent="0.3">
      <c r="B13" s="2"/>
      <c r="C13" t="s">
        <v>19</v>
      </c>
      <c r="D13" t="s">
        <v>383</v>
      </c>
      <c r="E13" t="s">
        <v>384</v>
      </c>
      <c r="F13">
        <f>ABS(CsurosCounter_en_1[[#This Row],[Coluna2]]-ExactCount_en[[#This Row],[count]])/ExactCount_en[[#This Row],[count]]*100</f>
        <v>99.637305699481871</v>
      </c>
      <c r="G13">
        <f>CsurosCounter_en_1[[#This Row],[Coluna2]]-ExactCount_en[[#This Row],[count]]</f>
        <v>-6153.6</v>
      </c>
      <c r="I13" t="s">
        <v>19</v>
      </c>
      <c r="J13" t="s">
        <v>430</v>
      </c>
      <c r="K13" t="s">
        <v>431</v>
      </c>
      <c r="L13">
        <f>ABS(CsurosCounter_en_230[[#This Row],[Coluna2]]-ExactCount_en[[#This Row],[count]])/ExactCount_en[[#This Row],[count]]*100</f>
        <v>99.316709844559597</v>
      </c>
      <c r="M13">
        <f>CsurosCounter_en_230[[#This Row],[Coluna2]]-ExactCount_en[[#This Row],[count]]</f>
        <v>-6133.8</v>
      </c>
      <c r="O13" t="s">
        <v>19</v>
      </c>
      <c r="P13" t="s">
        <v>482</v>
      </c>
      <c r="Q13" t="s">
        <v>483</v>
      </c>
      <c r="R13">
        <f>ABS(CsurosCounter_en_331[[#This Row],[Coluna2]]-ExactCount_en[[#This Row],[count]])/ExactCount_en[[#This Row],[count]]*100</f>
        <v>98.7904792746114</v>
      </c>
      <c r="S13">
        <f>CsurosCounter_en_331[[#This Row],[Coluna2]]-ExactCount_en[[#This Row],[count]]</f>
        <v>-6101.3</v>
      </c>
      <c r="U13" t="s">
        <v>19</v>
      </c>
      <c r="V13" t="s">
        <v>535</v>
      </c>
      <c r="W13" t="s">
        <v>536</v>
      </c>
      <c r="X13">
        <f>ABS(CsurosCounter_en_432[[#This Row],[Coluna2]]-ExactCount_en[[#This Row],[count]])/ExactCount_en[[#This Row],[count]]*100</f>
        <v>97.794689119170982</v>
      </c>
      <c r="Y13">
        <f>CsurosCounter_en_432[[#This Row],[Coluna2]]-ExactCount_en[[#This Row],[count]]</f>
        <v>-6039.8</v>
      </c>
      <c r="AA13" t="s">
        <v>19</v>
      </c>
      <c r="AB13" t="s">
        <v>585</v>
      </c>
      <c r="AC13" t="s">
        <v>586</v>
      </c>
      <c r="AD13">
        <f>ABS(AB13-ExactCount!E13)/ExactCount!E13*100</f>
        <v>96.118847150259072</v>
      </c>
      <c r="AE13">
        <f>CsurosCounter_en_533[[#This Row],[Coluna2]]-ExactCount_en[[#This Row],[count]]</f>
        <v>-5936.3</v>
      </c>
    </row>
    <row r="14" spans="2:31" x14ac:dyDescent="0.3">
      <c r="B14" s="1"/>
      <c r="C14" t="s">
        <v>21</v>
      </c>
      <c r="D14" t="s">
        <v>383</v>
      </c>
      <c r="E14" t="s">
        <v>384</v>
      </c>
      <c r="F14">
        <f>ABS(CsurosCounter_en_1[[#This Row],[Coluna2]]-ExactCount_en[[#This Row],[count]])/ExactCount_en[[#This Row],[count]]*100</f>
        <v>99.578789018427983</v>
      </c>
      <c r="G14">
        <f>CsurosCounter_en_1[[#This Row],[Coluna2]]-ExactCount_en[[#This Row],[count]]</f>
        <v>-5295.6</v>
      </c>
      <c r="I14" t="s">
        <v>21</v>
      </c>
      <c r="J14" t="s">
        <v>432</v>
      </c>
      <c r="K14" t="s">
        <v>433</v>
      </c>
      <c r="L14">
        <f>ABS(CsurosCounter_en_230[[#This Row],[Coluna2]]-ExactCount_en[[#This Row],[count]])/ExactCount_en[[#This Row],[count]]*100</f>
        <v>99.225272658894326</v>
      </c>
      <c r="M14">
        <f>CsurosCounter_en_230[[#This Row],[Coluna2]]-ExactCount_en[[#This Row],[count]]</f>
        <v>-5276.8</v>
      </c>
      <c r="O14" t="s">
        <v>23</v>
      </c>
      <c r="P14" t="s">
        <v>484</v>
      </c>
      <c r="Q14" t="s">
        <v>485</v>
      </c>
      <c r="R14">
        <f>ABS(CsurosCounter_en_331[[#This Row],[Coluna2]]-ExactCount_en[[#This Row],[count]])/ExactCount_en[[#This Row],[count]]*100</f>
        <v>98.614140654381359</v>
      </c>
      <c r="S14">
        <f>CsurosCounter_en_331[[#This Row],[Coluna2]]-ExactCount_en[[#This Row],[count]]</f>
        <v>-5244.3</v>
      </c>
      <c r="U14" t="s">
        <v>21</v>
      </c>
      <c r="V14" t="s">
        <v>537</v>
      </c>
      <c r="W14" t="s">
        <v>538</v>
      </c>
      <c r="X14">
        <f>ABS(CsurosCounter_en_432[[#This Row],[Coluna2]]-ExactCount_en[[#This Row],[count]])/ExactCount_en[[#This Row],[count]]*100</f>
        <v>97.474614516735613</v>
      </c>
      <c r="Y14">
        <f>CsurosCounter_en_432[[#This Row],[Coluna2]]-ExactCount_en[[#This Row],[count]]</f>
        <v>-5183.7</v>
      </c>
      <c r="AA14" t="s">
        <v>21</v>
      </c>
      <c r="AB14" t="s">
        <v>587</v>
      </c>
      <c r="AC14" t="s">
        <v>588</v>
      </c>
      <c r="AD14">
        <f>ABS(AB14-ExactCount!E14)/ExactCount!E14*100</f>
        <v>95.566002256487394</v>
      </c>
      <c r="AE14">
        <f>CsurosCounter_en_533[[#This Row],[Coluna2]]-ExactCount_en[[#This Row],[count]]</f>
        <v>-5082.2</v>
      </c>
    </row>
    <row r="15" spans="2:31" x14ac:dyDescent="0.3">
      <c r="B15" s="2"/>
      <c r="C15" t="s">
        <v>23</v>
      </c>
      <c r="D15" t="s">
        <v>385</v>
      </c>
      <c r="E15" t="s">
        <v>386</v>
      </c>
      <c r="F15">
        <f>ABS(CsurosCounter_en_1[[#This Row],[Coluna2]]-ExactCount_en[[#This Row],[count]])/ExactCount_en[[#This Row],[count]]*100</f>
        <v>99.538526672311605</v>
      </c>
      <c r="G15">
        <f>CsurosCounter_en_1[[#This Row],[Coluna2]]-ExactCount_en[[#This Row],[count]]</f>
        <v>-4702.2</v>
      </c>
      <c r="I15" t="s">
        <v>23</v>
      </c>
      <c r="J15" t="s">
        <v>434</v>
      </c>
      <c r="K15" t="s">
        <v>435</v>
      </c>
      <c r="L15">
        <f>ABS(CsurosCounter_en_230[[#This Row],[Coluna2]]-ExactCount_en[[#This Row],[count]])/ExactCount_en[[#This Row],[count]]*100</f>
        <v>99.142675698560538</v>
      </c>
      <c r="M15">
        <f>CsurosCounter_en_230[[#This Row],[Coluna2]]-ExactCount_en[[#This Row],[count]]</f>
        <v>-4683.5</v>
      </c>
      <c r="O15" t="s">
        <v>21</v>
      </c>
      <c r="P15" t="s">
        <v>486</v>
      </c>
      <c r="Q15" t="s">
        <v>487</v>
      </c>
      <c r="R15">
        <f>ABS(CsurosCounter_en_331[[#This Row],[Coluna2]]-ExactCount_en[[#This Row],[count]])/ExactCount_en[[#This Row],[count]]*100</f>
        <v>98.441998306519892</v>
      </c>
      <c r="S15">
        <f>CsurosCounter_en_331[[#This Row],[Coluna2]]-ExactCount_en[[#This Row],[count]]</f>
        <v>-4650.3999999999996</v>
      </c>
      <c r="U15" t="s">
        <v>23</v>
      </c>
      <c r="V15" t="s">
        <v>539</v>
      </c>
      <c r="W15" t="s">
        <v>540</v>
      </c>
      <c r="X15">
        <f>ABS(CsurosCounter_en_432[[#This Row],[Coluna2]]-ExactCount_en[[#This Row],[count]])/ExactCount_en[[#This Row],[count]]*100</f>
        <v>97.237510584250629</v>
      </c>
      <c r="Y15">
        <f>CsurosCounter_en_432[[#This Row],[Coluna2]]-ExactCount_en[[#This Row],[count]]</f>
        <v>-4593.5</v>
      </c>
      <c r="AA15" t="s">
        <v>23</v>
      </c>
      <c r="AB15" t="s">
        <v>589</v>
      </c>
      <c r="AC15" t="s">
        <v>590</v>
      </c>
      <c r="AD15">
        <f>ABS(AB15-ExactCount!E15)/ExactCount!E15*100</f>
        <v>95.175698560541917</v>
      </c>
      <c r="AE15">
        <f>CsurosCounter_en_533[[#This Row],[Coluna2]]-ExactCount_en[[#This Row],[count]]</f>
        <v>-4496.1000000000004</v>
      </c>
    </row>
    <row r="16" spans="2:31" x14ac:dyDescent="0.3">
      <c r="B16" s="1"/>
      <c r="C16" s="2" t="s">
        <v>25</v>
      </c>
      <c r="D16" s="4" t="s">
        <v>389</v>
      </c>
      <c r="E16" t="s">
        <v>390</v>
      </c>
      <c r="F16">
        <f>ABS(CsurosCounter_en_1[[#This Row],[Coluna2]]-ExactCount_en[[#This Row],[count]])/ExactCount_en[[#This Row],[count]]*100</f>
        <v>99.410779111979892</v>
      </c>
      <c r="G16">
        <f>CsurosCounter_en_1[[#This Row],[Coluna2]]-ExactCount_en[[#This Row],[count]]</f>
        <v>-3559.9</v>
      </c>
      <c r="I16" t="s">
        <v>25</v>
      </c>
      <c r="J16" t="s">
        <v>436</v>
      </c>
      <c r="K16" t="s">
        <v>437</v>
      </c>
      <c r="L16">
        <f>ABS(CsurosCounter_en_230[[#This Row],[Coluna2]]-ExactCount_en[[#This Row],[count]])/ExactCount_en[[#This Row],[count]]*100</f>
        <v>98.902541189611838</v>
      </c>
      <c r="M16">
        <f>CsurosCounter_en_230[[#This Row],[Coluna2]]-ExactCount_en[[#This Row],[count]]</f>
        <v>-3541.7</v>
      </c>
      <c r="O16" t="s">
        <v>25</v>
      </c>
      <c r="P16" t="s">
        <v>490</v>
      </c>
      <c r="Q16" t="s">
        <v>491</v>
      </c>
      <c r="R16">
        <f>ABS(CsurosCounter_en_331[[#This Row],[Coluna2]]-ExactCount_en[[#This Row],[count]])/ExactCount_en[[#This Row],[count]]*100</f>
        <v>98.059201340407711</v>
      </c>
      <c r="S16">
        <f>CsurosCounter_en_331[[#This Row],[Coluna2]]-ExactCount_en[[#This Row],[count]]</f>
        <v>-3511.5</v>
      </c>
      <c r="U16" t="s">
        <v>25</v>
      </c>
      <c r="V16" t="s">
        <v>541</v>
      </c>
      <c r="W16" t="s">
        <v>542</v>
      </c>
      <c r="X16">
        <f>ABS(CsurosCounter_en_432[[#This Row],[Coluna2]]-ExactCount_en[[#This Row],[count]])/ExactCount_en[[#This Row],[count]]*100</f>
        <v>96.548450153588377</v>
      </c>
      <c r="Y16">
        <f>CsurosCounter_en_432[[#This Row],[Coluna2]]-ExactCount_en[[#This Row],[count]]</f>
        <v>-3457.4</v>
      </c>
      <c r="AA16" t="s">
        <v>25</v>
      </c>
      <c r="AB16" t="s">
        <v>591</v>
      </c>
      <c r="AC16" t="s">
        <v>592</v>
      </c>
      <c r="AD16">
        <f>ABS(AB16-ExactCount!E16)/ExactCount!E16*100</f>
        <v>93.926277576096055</v>
      </c>
      <c r="AE16">
        <f>CsurosCounter_en_533[[#This Row],[Coluna2]]-ExactCount_en[[#This Row],[count]]</f>
        <v>-3363.5</v>
      </c>
    </row>
    <row r="17" spans="2:31" x14ac:dyDescent="0.3">
      <c r="B17" s="2"/>
      <c r="C17" s="1" t="s">
        <v>27</v>
      </c>
      <c r="D17" s="3" t="s">
        <v>387</v>
      </c>
      <c r="E17" t="s">
        <v>388</v>
      </c>
      <c r="F17">
        <f>ABS(CsurosCounter_en_1[[#This Row],[Coluna2]]-ExactCount_en[[#This Row],[count]])/ExactCount_en[[#This Row],[count]]*100</f>
        <v>99.405329593267894</v>
      </c>
      <c r="G17">
        <f>CsurosCounter_en_1[[#This Row],[Coluna2]]-ExactCount_en[[#This Row],[count]]</f>
        <v>-3543.8</v>
      </c>
      <c r="I17" t="s">
        <v>27</v>
      </c>
      <c r="J17" t="s">
        <v>438</v>
      </c>
      <c r="K17" t="s">
        <v>439</v>
      </c>
      <c r="L17">
        <f>ABS(CsurosCounter_en_230[[#This Row],[Coluna2]]-ExactCount_en[[#This Row],[count]])/ExactCount_en[[#This Row],[count]]*100</f>
        <v>98.928471248246851</v>
      </c>
      <c r="M17">
        <f>CsurosCounter_en_230[[#This Row],[Coluna2]]-ExactCount_en[[#This Row],[count]]</f>
        <v>-3526.8</v>
      </c>
      <c r="O17" t="s">
        <v>27</v>
      </c>
      <c r="P17" t="s">
        <v>488</v>
      </c>
      <c r="Q17" t="s">
        <v>489</v>
      </c>
      <c r="R17">
        <f>ABS(CsurosCounter_en_331[[#This Row],[Coluna2]]-ExactCount_en[[#This Row],[count]])/ExactCount_en[[#This Row],[count]]*100</f>
        <v>98.030855539971952</v>
      </c>
      <c r="S17">
        <f>CsurosCounter_en_331[[#This Row],[Coluna2]]-ExactCount_en[[#This Row],[count]]</f>
        <v>-3494.8</v>
      </c>
      <c r="U17" t="s">
        <v>27</v>
      </c>
      <c r="V17" t="s">
        <v>543</v>
      </c>
      <c r="W17" t="s">
        <v>544</v>
      </c>
      <c r="X17">
        <f>ABS(CsurosCounter_en_432[[#This Row],[Coluna2]]-ExactCount_en[[#This Row],[count]])/ExactCount_en[[#This Row],[count]]*100</f>
        <v>96.563814866760168</v>
      </c>
      <c r="Y17">
        <f>CsurosCounter_en_432[[#This Row],[Coluna2]]-ExactCount_en[[#This Row],[count]]</f>
        <v>-3442.5</v>
      </c>
      <c r="AA17" t="s">
        <v>27</v>
      </c>
      <c r="AB17" t="s">
        <v>593</v>
      </c>
      <c r="AC17" t="s">
        <v>594</v>
      </c>
      <c r="AD17">
        <f>ABS(AB17-ExactCount!E17)/ExactCount!E17*100</f>
        <v>93.974754558204765</v>
      </c>
      <c r="AE17">
        <f>CsurosCounter_en_533[[#This Row],[Coluna2]]-ExactCount_en[[#This Row],[count]]</f>
        <v>-3350.2</v>
      </c>
    </row>
    <row r="18" spans="2:31" x14ac:dyDescent="0.3">
      <c r="B18" s="1"/>
      <c r="C18" s="2" t="s">
        <v>29</v>
      </c>
      <c r="D18" s="4" t="s">
        <v>397</v>
      </c>
      <c r="E18" t="s">
        <v>398</v>
      </c>
      <c r="F18">
        <f>ABS(CsurosCounter_en_1[[#This Row],[Coluna2]]-ExactCount_en[[#This Row],[count]])/ExactCount_en[[#This Row],[count]]*100</f>
        <v>99.276798825256989</v>
      </c>
      <c r="G18">
        <f>CsurosCounter_en_1[[#This Row],[Coluna2]]-ExactCount_en[[#This Row],[count]]</f>
        <v>-2704.3</v>
      </c>
      <c r="I18" t="s">
        <v>29</v>
      </c>
      <c r="J18" t="s">
        <v>440</v>
      </c>
      <c r="K18" t="s">
        <v>441</v>
      </c>
      <c r="L18">
        <f>ABS(CsurosCounter_en_230[[#This Row],[Coluna2]]-ExactCount_en[[#This Row],[count]])/ExactCount_en[[#This Row],[count]]*100</f>
        <v>98.630690161527156</v>
      </c>
      <c r="M18">
        <f>CsurosCounter_en_230[[#This Row],[Coluna2]]-ExactCount_en[[#This Row],[count]]</f>
        <v>-2686.7</v>
      </c>
      <c r="O18" t="s">
        <v>29</v>
      </c>
      <c r="P18" t="s">
        <v>492</v>
      </c>
      <c r="Q18" t="s">
        <v>493</v>
      </c>
      <c r="R18">
        <f>ABS(CsurosCounter_en_331[[#This Row],[Coluna2]]-ExactCount_en[[#This Row],[count]])/ExactCount_en[[#This Row],[count]]*100</f>
        <v>97.514684287812045</v>
      </c>
      <c r="S18">
        <f>CsurosCounter_en_331[[#This Row],[Coluna2]]-ExactCount_en[[#This Row],[count]]</f>
        <v>-2656.3</v>
      </c>
      <c r="U18" t="s">
        <v>29</v>
      </c>
      <c r="V18" t="s">
        <v>545</v>
      </c>
      <c r="W18" t="s">
        <v>546</v>
      </c>
      <c r="X18">
        <f>ABS(CsurosCounter_en_432[[#This Row],[Coluna2]]-ExactCount_en[[#This Row],[count]])/ExactCount_en[[#This Row],[count]]*100</f>
        <v>95.693832599118934</v>
      </c>
      <c r="Y18">
        <f>CsurosCounter_en_432[[#This Row],[Coluna2]]-ExactCount_en[[#This Row],[count]]</f>
        <v>-2606.6999999999998</v>
      </c>
      <c r="AA18" t="s">
        <v>29</v>
      </c>
      <c r="AB18" t="s">
        <v>595</v>
      </c>
      <c r="AC18" t="s">
        <v>596</v>
      </c>
      <c r="AD18">
        <f>ABS(AB18-ExactCount!E18)/ExactCount!E18*100</f>
        <v>92.573421439060198</v>
      </c>
      <c r="AE18">
        <f>CsurosCounter_en_533[[#This Row],[Coluna2]]-ExactCount_en[[#This Row],[count]]</f>
        <v>-2521.6999999999998</v>
      </c>
    </row>
    <row r="19" spans="2:31" x14ac:dyDescent="0.3">
      <c r="B19" s="2"/>
      <c r="C19" t="s">
        <v>31</v>
      </c>
      <c r="D19" t="s">
        <v>393</v>
      </c>
      <c r="E19" t="s">
        <v>394</v>
      </c>
      <c r="F19">
        <f>ABS(CsurosCounter_en_1[[#This Row],[Coluna2]]-ExactCount_en[[#This Row],[count]])/ExactCount_en[[#This Row],[count]]*100</f>
        <v>99.200313602508814</v>
      </c>
      <c r="G19">
        <f>CsurosCounter_en_1[[#This Row],[Coluna2]]-ExactCount_en[[#This Row],[count]]</f>
        <v>-2530.6</v>
      </c>
      <c r="I19" t="s">
        <v>31</v>
      </c>
      <c r="J19" t="s">
        <v>446</v>
      </c>
      <c r="K19" t="s">
        <v>447</v>
      </c>
      <c r="L19">
        <f>ABS(CsurosCounter_en_230[[#This Row],[Coluna2]]-ExactCount_en[[#This Row],[count]])/ExactCount_en[[#This Row],[count]]*100</f>
        <v>98.565268522148187</v>
      </c>
      <c r="M19">
        <f>CsurosCounter_en_230[[#This Row],[Coluna2]]-ExactCount_en[[#This Row],[count]]</f>
        <v>-2514.4</v>
      </c>
      <c r="O19" t="s">
        <v>31</v>
      </c>
      <c r="P19" t="s">
        <v>494</v>
      </c>
      <c r="Q19" t="s">
        <v>495</v>
      </c>
      <c r="R19">
        <f>ABS(CsurosCounter_en_331[[#This Row],[Coluna2]]-ExactCount_en[[#This Row],[count]])/ExactCount_en[[#This Row],[count]]*100</f>
        <v>97.373578988631905</v>
      </c>
      <c r="S19">
        <f>CsurosCounter_en_331[[#This Row],[Coluna2]]-ExactCount_en[[#This Row],[count]]</f>
        <v>-2484</v>
      </c>
      <c r="U19" t="s">
        <v>31</v>
      </c>
      <c r="V19" t="s">
        <v>547</v>
      </c>
      <c r="W19" t="s">
        <v>548</v>
      </c>
      <c r="X19">
        <f>ABS(CsurosCounter_en_432[[#This Row],[Coluna2]]-ExactCount_en[[#This Row],[count]])/ExactCount_en[[#This Row],[count]]*100</f>
        <v>95.448843590748737</v>
      </c>
      <c r="Y19">
        <f>CsurosCounter_en_432[[#This Row],[Coluna2]]-ExactCount_en[[#This Row],[count]]</f>
        <v>-2434.9</v>
      </c>
      <c r="AA19" t="s">
        <v>31</v>
      </c>
      <c r="AB19" t="s">
        <v>597</v>
      </c>
      <c r="AC19" t="s">
        <v>598</v>
      </c>
      <c r="AD19">
        <f>ABS(AB19-ExactCount!E19)/ExactCount!E19*100</f>
        <v>92.159937279498237</v>
      </c>
      <c r="AE19">
        <f>CsurosCounter_en_533[[#This Row],[Coluna2]]-ExactCount_en[[#This Row],[count]]</f>
        <v>-2351</v>
      </c>
    </row>
    <row r="20" spans="2:31" x14ac:dyDescent="0.3">
      <c r="B20" s="1"/>
      <c r="C20" t="s">
        <v>33</v>
      </c>
      <c r="D20" t="s">
        <v>391</v>
      </c>
      <c r="E20" t="s">
        <v>392</v>
      </c>
      <c r="F20">
        <f>ABS(CsurosCounter_en_1[[#This Row],[Coluna2]]-ExactCount_en[[#This Row],[count]])/ExactCount_en[[#This Row],[count]]*100</f>
        <v>99.138716356107651</v>
      </c>
      <c r="G20">
        <f>CsurosCounter_en_1[[#This Row],[Coluna2]]-ExactCount_en[[#This Row],[count]]</f>
        <v>-2394.1999999999998</v>
      </c>
      <c r="I20" t="s">
        <v>33</v>
      </c>
      <c r="J20" t="s">
        <v>442</v>
      </c>
      <c r="K20" t="s">
        <v>443</v>
      </c>
      <c r="L20">
        <f>ABS(CsurosCounter_en_230[[#This Row],[Coluna2]]-ExactCount_en[[#This Row],[count]])/ExactCount_en[[#This Row],[count]]*100</f>
        <v>98.476190476190467</v>
      </c>
      <c r="M20">
        <f>CsurosCounter_en_230[[#This Row],[Coluna2]]-ExactCount_en[[#This Row],[count]]</f>
        <v>-2378.1999999999998</v>
      </c>
      <c r="O20" t="s">
        <v>33</v>
      </c>
      <c r="P20" t="s">
        <v>496</v>
      </c>
      <c r="Q20" t="s">
        <v>497</v>
      </c>
      <c r="R20">
        <f>ABS(CsurosCounter_en_331[[#This Row],[Coluna2]]-ExactCount_en[[#This Row],[count]])/ExactCount_en[[#This Row],[count]]*100</f>
        <v>97.279503105590067</v>
      </c>
      <c r="S20">
        <f>CsurosCounter_en_331[[#This Row],[Coluna2]]-ExactCount_en[[#This Row],[count]]</f>
        <v>-2349.3000000000002</v>
      </c>
      <c r="U20" t="s">
        <v>33</v>
      </c>
      <c r="V20" t="s">
        <v>549</v>
      </c>
      <c r="W20" t="s">
        <v>550</v>
      </c>
      <c r="X20">
        <f>ABS(CsurosCounter_en_432[[#This Row],[Coluna2]]-ExactCount_en[[#This Row],[count]])/ExactCount_en[[#This Row],[count]]*100</f>
        <v>95.229813664596293</v>
      </c>
      <c r="Y20">
        <f>CsurosCounter_en_432[[#This Row],[Coluna2]]-ExactCount_en[[#This Row],[count]]</f>
        <v>-2299.8000000000002</v>
      </c>
      <c r="AA20" t="s">
        <v>33</v>
      </c>
      <c r="AB20" t="s">
        <v>599</v>
      </c>
      <c r="AC20" t="s">
        <v>600</v>
      </c>
      <c r="AD20">
        <f>ABS(AB20-ExactCount!E20)/ExactCount!E20*100</f>
        <v>91.75155279503106</v>
      </c>
      <c r="AE20">
        <f>CsurosCounter_en_533[[#This Row],[Coluna2]]-ExactCount_en[[#This Row],[count]]</f>
        <v>-2215.8000000000002</v>
      </c>
    </row>
    <row r="21" spans="2:31" x14ac:dyDescent="0.3">
      <c r="B21" s="2"/>
      <c r="C21" s="1" t="s">
        <v>35</v>
      </c>
      <c r="D21" s="3" t="s">
        <v>399</v>
      </c>
      <c r="E21" t="s">
        <v>400</v>
      </c>
      <c r="F21">
        <f>ABS(CsurosCounter_en_1[[#This Row],[Coluna2]]-ExactCount_en[[#This Row],[count]])/ExactCount_en[[#This Row],[count]]*100</f>
        <v>99.137703475582938</v>
      </c>
      <c r="G21">
        <f>CsurosCounter_en_1[[#This Row],[Coluna2]]-ExactCount_en[[#This Row],[count]]</f>
        <v>-2253.4</v>
      </c>
      <c r="I21" t="s">
        <v>35</v>
      </c>
      <c r="J21" t="s">
        <v>448</v>
      </c>
      <c r="K21" t="s">
        <v>449</v>
      </c>
      <c r="L21">
        <f>ABS(CsurosCounter_en_230[[#This Row],[Coluna2]]-ExactCount_en[[#This Row],[count]])/ExactCount_en[[#This Row],[count]]*100</f>
        <v>98.394192696876374</v>
      </c>
      <c r="M21">
        <f>CsurosCounter_en_230[[#This Row],[Coluna2]]-ExactCount_en[[#This Row],[count]]</f>
        <v>-2236.5</v>
      </c>
      <c r="O21" s="1" t="s">
        <v>35</v>
      </c>
      <c r="P21" s="3" t="s">
        <v>500</v>
      </c>
      <c r="Q21" t="s">
        <v>501</v>
      </c>
      <c r="R21">
        <f>ABS(CsurosCounter_en_331[[#This Row],[Coluna2]]-ExactCount_en[[#This Row],[count]])/ExactCount_en[[#This Row],[count]]*100</f>
        <v>97.15794104707436</v>
      </c>
      <c r="S21">
        <f>CsurosCounter_en_331[[#This Row],[Coluna2]]-ExactCount_en[[#This Row],[count]]</f>
        <v>-2208.4</v>
      </c>
      <c r="U21" t="s">
        <v>35</v>
      </c>
      <c r="V21" t="s">
        <v>551</v>
      </c>
      <c r="W21" t="s">
        <v>552</v>
      </c>
      <c r="X21">
        <f>ABS(CsurosCounter_en_432[[#This Row],[Coluna2]]-ExactCount_en[[#This Row],[count]])/ExactCount_en[[#This Row],[count]]*100</f>
        <v>94.993400791904961</v>
      </c>
      <c r="Y21">
        <f>CsurosCounter_en_432[[#This Row],[Coluna2]]-ExactCount_en[[#This Row],[count]]</f>
        <v>-2159.1999999999998</v>
      </c>
      <c r="AA21" t="s">
        <v>35</v>
      </c>
      <c r="AB21" t="s">
        <v>603</v>
      </c>
      <c r="AC21" s="3" t="s">
        <v>604</v>
      </c>
      <c r="AD21">
        <f>ABS(AB21-ExactCount!E21)/ExactCount!E21*100</f>
        <v>91.517817861856571</v>
      </c>
      <c r="AE21">
        <f>CsurosCounter_en_533[[#This Row],[Coluna2]]-ExactCount_en[[#This Row],[count]]</f>
        <v>-2080.1999999999998</v>
      </c>
    </row>
    <row r="22" spans="2:31" x14ac:dyDescent="0.3">
      <c r="B22" s="1"/>
      <c r="C22" t="s">
        <v>37</v>
      </c>
      <c r="D22" t="s">
        <v>395</v>
      </c>
      <c r="E22" t="s">
        <v>396</v>
      </c>
      <c r="F22">
        <f>ABS(CsurosCounter_en_1[[#This Row],[Coluna2]]-ExactCount_en[[#This Row],[count]])/ExactCount_en[[#This Row],[count]]*100</f>
        <v>99.089673913043484</v>
      </c>
      <c r="G22">
        <f>CsurosCounter_en_1[[#This Row],[Coluna2]]-ExactCount_en[[#This Row],[count]]</f>
        <v>-2187.9</v>
      </c>
      <c r="I22" t="s">
        <v>37</v>
      </c>
      <c r="J22" t="s">
        <v>444</v>
      </c>
      <c r="K22" t="s">
        <v>445</v>
      </c>
      <c r="L22">
        <f>ABS(CsurosCounter_en_230[[#This Row],[Coluna2]]-ExactCount_en[[#This Row],[count]])/ExactCount_en[[#This Row],[count]]*100</f>
        <v>98.337862318840592</v>
      </c>
      <c r="M22">
        <f>CsurosCounter_en_230[[#This Row],[Coluna2]]-ExactCount_en[[#This Row],[count]]</f>
        <v>-2171.3000000000002</v>
      </c>
      <c r="O22" s="2" t="s">
        <v>37</v>
      </c>
      <c r="P22" s="4" t="s">
        <v>498</v>
      </c>
      <c r="Q22" t="s">
        <v>499</v>
      </c>
      <c r="R22">
        <f>ABS(CsurosCounter_en_331[[#This Row],[Coluna2]]-ExactCount_en[[#This Row],[count]])/ExactCount_en[[#This Row],[count]]*100</f>
        <v>97.03804347826086</v>
      </c>
      <c r="S22">
        <f>CsurosCounter_en_331[[#This Row],[Coluna2]]-ExactCount_en[[#This Row],[count]]</f>
        <v>-2142.6</v>
      </c>
      <c r="U22" t="s">
        <v>37</v>
      </c>
      <c r="V22" t="s">
        <v>553</v>
      </c>
      <c r="W22" t="s">
        <v>554</v>
      </c>
      <c r="X22">
        <f>ABS(CsurosCounter_en_432[[#This Row],[Coluna2]]-ExactCount_en[[#This Row],[count]])/ExactCount_en[[#This Row],[count]]*100</f>
        <v>94.850543478260875</v>
      </c>
      <c r="Y22">
        <f>CsurosCounter_en_432[[#This Row],[Coluna2]]-ExactCount_en[[#This Row],[count]]</f>
        <v>-2094.3000000000002</v>
      </c>
      <c r="AA22" t="s">
        <v>37</v>
      </c>
      <c r="AB22" t="s">
        <v>601</v>
      </c>
      <c r="AC22" t="s">
        <v>602</v>
      </c>
      <c r="AD22">
        <f>ABS(AB20-ExactCount!E22)/ExactCount!E22*100</f>
        <v>90.978260869565219</v>
      </c>
      <c r="AE22">
        <f>CsurosCounter_en_533[[#This Row],[Coluna2]]-ExactCount_en[[#This Row],[count]]</f>
        <v>-2012.2</v>
      </c>
    </row>
    <row r="23" spans="2:31" x14ac:dyDescent="0.3">
      <c r="B23" s="2"/>
      <c r="C23" s="1" t="s">
        <v>39</v>
      </c>
      <c r="D23" s="3" t="s">
        <v>403</v>
      </c>
      <c r="E23" t="s">
        <v>404</v>
      </c>
      <c r="F23">
        <f>ABS(CsurosCounter_en_1[[#This Row],[Coluna2]]-ExactCount_en[[#This Row],[count]])/ExactCount_en[[#This Row],[count]]*100</f>
        <v>98.88419782870929</v>
      </c>
      <c r="G23">
        <f>CsurosCounter_en_1[[#This Row],[Coluna2]]-ExactCount_en[[#This Row],[count]]</f>
        <v>-1639.5</v>
      </c>
      <c r="I23" t="s">
        <v>39</v>
      </c>
      <c r="J23" t="s">
        <v>454</v>
      </c>
      <c r="K23" t="s">
        <v>455</v>
      </c>
      <c r="L23">
        <f>ABS(CsurosCounter_en_230[[#This Row],[Coluna2]]-ExactCount_en[[#This Row],[count]])/ExactCount_en[[#This Row],[count]]*100</f>
        <v>97.979493365500602</v>
      </c>
      <c r="M23">
        <f>CsurosCounter_en_230[[#This Row],[Coluna2]]-ExactCount_en[[#This Row],[count]]</f>
        <v>-1624.5</v>
      </c>
      <c r="O23" t="s">
        <v>39</v>
      </c>
      <c r="P23" t="s">
        <v>502</v>
      </c>
      <c r="Q23" t="s">
        <v>503</v>
      </c>
      <c r="R23">
        <f>ABS(CsurosCounter_en_331[[#This Row],[Coluna2]]-ExactCount_en[[#This Row],[count]])/ExactCount_en[[#This Row],[count]]*100</f>
        <v>96.326899879372732</v>
      </c>
      <c r="S23">
        <f>CsurosCounter_en_331[[#This Row],[Coluna2]]-ExactCount_en[[#This Row],[count]]</f>
        <v>-1597.1</v>
      </c>
      <c r="U23" t="s">
        <v>39</v>
      </c>
      <c r="V23" t="s">
        <v>555</v>
      </c>
      <c r="W23" t="s">
        <v>556</v>
      </c>
      <c r="X23">
        <f>ABS(CsurosCounter_en_432[[#This Row],[Coluna2]]-ExactCount_en[[#This Row],[count]])/ExactCount_en[[#This Row],[count]]*100</f>
        <v>93.606755126658626</v>
      </c>
      <c r="Y23">
        <f>CsurosCounter_en_432[[#This Row],[Coluna2]]-ExactCount_en[[#This Row],[count]]</f>
        <v>-1552</v>
      </c>
      <c r="AA23" t="s">
        <v>39</v>
      </c>
      <c r="AB23" t="s">
        <v>605</v>
      </c>
      <c r="AC23" t="s">
        <v>606</v>
      </c>
      <c r="AD23">
        <f>ABS(AB23-ExactCount!E23)/ExactCount!E23*100</f>
        <v>88.896260554885416</v>
      </c>
      <c r="AE23">
        <f>CsurosCounter_en_533[[#This Row],[Coluna2]]-ExactCount_en[[#This Row],[count]]</f>
        <v>-1473.9</v>
      </c>
    </row>
    <row r="24" spans="2:31" x14ac:dyDescent="0.3">
      <c r="B24" s="1"/>
      <c r="C24" s="2" t="s">
        <v>41</v>
      </c>
      <c r="D24" s="4" t="s">
        <v>401</v>
      </c>
      <c r="E24" t="s">
        <v>402</v>
      </c>
      <c r="F24">
        <f>ABS(CsurosCounter_en_1[[#This Row],[Coluna2]]-ExactCount_en[[#This Row],[count]])/ExactCount_en[[#This Row],[count]]*100</f>
        <v>98.782383419689126</v>
      </c>
      <c r="G24">
        <f>CsurosCounter_en_1[[#This Row],[Coluna2]]-ExactCount_en[[#This Row],[count]]</f>
        <v>-1525.2</v>
      </c>
      <c r="I24" t="s">
        <v>41</v>
      </c>
      <c r="J24" t="s">
        <v>450</v>
      </c>
      <c r="K24" t="s">
        <v>451</v>
      </c>
      <c r="L24">
        <f>ABS(CsurosCounter_en_230[[#This Row],[Coluna2]]-ExactCount_en[[#This Row],[count]])/ExactCount_en[[#This Row],[count]]*100</f>
        <v>97.797927461139906</v>
      </c>
      <c r="M24">
        <f>CsurosCounter_en_230[[#This Row],[Coluna2]]-ExactCount_en[[#This Row],[count]]</f>
        <v>-1510</v>
      </c>
      <c r="O24" t="s">
        <v>41</v>
      </c>
      <c r="P24" t="s">
        <v>504</v>
      </c>
      <c r="Q24" t="s">
        <v>505</v>
      </c>
      <c r="R24">
        <f>ABS(CsurosCounter_en_331[[#This Row],[Coluna2]]-ExactCount_en[[#This Row],[count]])/ExactCount_en[[#This Row],[count]]*100</f>
        <v>96.139896373056999</v>
      </c>
      <c r="S24">
        <f>CsurosCounter_en_331[[#This Row],[Coluna2]]-ExactCount_en[[#This Row],[count]]</f>
        <v>-1484.4</v>
      </c>
      <c r="U24" t="s">
        <v>41</v>
      </c>
      <c r="V24" t="s">
        <v>557</v>
      </c>
      <c r="W24" t="s">
        <v>558</v>
      </c>
      <c r="X24">
        <f>ABS(CsurosCounter_en_432[[#This Row],[Coluna2]]-ExactCount_en[[#This Row],[count]])/ExactCount_en[[#This Row],[count]]*100</f>
        <v>93.27720207253887</v>
      </c>
      <c r="Y24">
        <f>CsurosCounter_en_432[[#This Row],[Coluna2]]-ExactCount_en[[#This Row],[count]]</f>
        <v>-1440.2</v>
      </c>
      <c r="AA24" t="s">
        <v>41</v>
      </c>
      <c r="AB24" t="s">
        <v>607</v>
      </c>
      <c r="AC24" t="s">
        <v>608</v>
      </c>
      <c r="AD24">
        <f>ABS(AB24-ExactCount!E24)/ExactCount!E24*100</f>
        <v>88.452072538860108</v>
      </c>
      <c r="AE24">
        <f>CsurosCounter_en_533[[#This Row],[Coluna2]]-ExactCount_en[[#This Row],[count]]</f>
        <v>-1365.7</v>
      </c>
    </row>
    <row r="25" spans="2:31" x14ac:dyDescent="0.3">
      <c r="B25" s="2"/>
      <c r="C25" t="s">
        <v>43</v>
      </c>
      <c r="D25" t="s">
        <v>403</v>
      </c>
      <c r="E25" t="s">
        <v>404</v>
      </c>
      <c r="F25">
        <f>ABS(CsurosCounter_en_1[[#This Row],[Coluna2]]-ExactCount_en[[#This Row],[count]])/ExactCount_en[[#This Row],[count]]*100</f>
        <v>98.572530864197532</v>
      </c>
      <c r="G25">
        <f>CsurosCounter_en_1[[#This Row],[Coluna2]]-ExactCount_en[[#This Row],[count]]</f>
        <v>-1277.5</v>
      </c>
      <c r="I25" t="s">
        <v>43</v>
      </c>
      <c r="J25" t="s">
        <v>452</v>
      </c>
      <c r="K25" t="s">
        <v>453</v>
      </c>
      <c r="L25">
        <f>ABS(CsurosCounter_en_230[[#This Row],[Coluna2]]-ExactCount_en[[#This Row],[count]])/ExactCount_en[[#This Row],[count]]*100</f>
        <v>97.407407407407405</v>
      </c>
      <c r="M25">
        <f>CsurosCounter_en_230[[#This Row],[Coluna2]]-ExactCount_en[[#This Row],[count]]</f>
        <v>-1262.4000000000001</v>
      </c>
      <c r="O25" t="s">
        <v>43</v>
      </c>
      <c r="P25" t="s">
        <v>506</v>
      </c>
      <c r="Q25" t="s">
        <v>507</v>
      </c>
      <c r="R25">
        <f>ABS(CsurosCounter_en_331[[#This Row],[Coluna2]]-ExactCount_en[[#This Row],[count]])/ExactCount_en[[#This Row],[count]]*100</f>
        <v>95.601851851851848</v>
      </c>
      <c r="S25">
        <f>CsurosCounter_en_331[[#This Row],[Coluna2]]-ExactCount_en[[#This Row],[count]]</f>
        <v>-1239</v>
      </c>
      <c r="U25" t="s">
        <v>43</v>
      </c>
      <c r="V25" t="s">
        <v>559</v>
      </c>
      <c r="W25" t="s">
        <v>560</v>
      </c>
      <c r="X25">
        <f>ABS(CsurosCounter_en_432[[#This Row],[Coluna2]]-ExactCount_en[[#This Row],[count]])/ExactCount_en[[#This Row],[count]]*100</f>
        <v>92.222222222222229</v>
      </c>
      <c r="Y25">
        <f>CsurosCounter_en_432[[#This Row],[Coluna2]]-ExactCount_en[[#This Row],[count]]</f>
        <v>-1195.2</v>
      </c>
      <c r="AA25" t="s">
        <v>43</v>
      </c>
      <c r="AB25" t="s">
        <v>609</v>
      </c>
      <c r="AC25" t="s">
        <v>610</v>
      </c>
      <c r="AD25">
        <f>ABS(AB25-ExactCount!E25)/ExactCount!E25*100</f>
        <v>86.959876543209873</v>
      </c>
      <c r="AE25">
        <f>CsurosCounter_en_533[[#This Row],[Coluna2]]-ExactCount_en[[#This Row],[count]]</f>
        <v>-1127</v>
      </c>
    </row>
    <row r="26" spans="2:31" x14ac:dyDescent="0.3">
      <c r="B26" s="1"/>
      <c r="C26" t="s">
        <v>45</v>
      </c>
      <c r="D26" t="s">
        <v>405</v>
      </c>
      <c r="E26" t="s">
        <v>406</v>
      </c>
      <c r="F26">
        <f>ABS(CsurosCounter_en_1[[#This Row],[Coluna2]]-ExactCount_en[[#This Row],[count]])/ExactCount_en[[#This Row],[count]]*100</f>
        <v>98.181818181818187</v>
      </c>
      <c r="G26">
        <f>CsurosCounter_en_1[[#This Row],[Coluna2]]-ExactCount_en[[#This Row],[count]]</f>
        <v>-961.2</v>
      </c>
      <c r="I26" t="s">
        <v>45</v>
      </c>
      <c r="J26" t="s">
        <v>456</v>
      </c>
      <c r="K26" t="s">
        <v>457</v>
      </c>
      <c r="L26">
        <f>ABS(CsurosCounter_en_230[[#This Row],[Coluna2]]-ExactCount_en[[#This Row],[count]])/ExactCount_en[[#This Row],[count]]*100</f>
        <v>96.853932584269671</v>
      </c>
      <c r="M26">
        <f>CsurosCounter_en_230[[#This Row],[Coluna2]]-ExactCount_en[[#This Row],[count]]</f>
        <v>-948.2</v>
      </c>
      <c r="O26" t="s">
        <v>45</v>
      </c>
      <c r="P26" t="s">
        <v>508</v>
      </c>
      <c r="Q26" t="s">
        <v>509</v>
      </c>
      <c r="R26">
        <f>ABS(CsurosCounter_en_331[[#This Row],[Coluna2]]-ExactCount_en[[#This Row],[count]])/ExactCount_en[[#This Row],[count]]*100</f>
        <v>94.433094994892755</v>
      </c>
      <c r="S26">
        <f>CsurosCounter_en_331[[#This Row],[Coluna2]]-ExactCount_en[[#This Row],[count]]</f>
        <v>-924.5</v>
      </c>
      <c r="U26" t="s">
        <v>45</v>
      </c>
      <c r="V26" t="s">
        <v>561</v>
      </c>
      <c r="W26" t="s">
        <v>562</v>
      </c>
      <c r="X26">
        <f>ABS(CsurosCounter_en_432[[#This Row],[Coluna2]]-ExactCount_en[[#This Row],[count]])/ExactCount_en[[#This Row],[count]]*100</f>
        <v>90.429009193054128</v>
      </c>
      <c r="Y26">
        <f>CsurosCounter_en_432[[#This Row],[Coluna2]]-ExactCount_en[[#This Row],[count]]</f>
        <v>-885.3</v>
      </c>
      <c r="AA26" t="s">
        <v>45</v>
      </c>
      <c r="AB26" t="s">
        <v>611</v>
      </c>
      <c r="AC26" t="s">
        <v>612</v>
      </c>
      <c r="AD26">
        <f>ABS(AB26-ExactCount!E26)/ExactCount!E26*100</f>
        <v>83.973442288049029</v>
      </c>
      <c r="AE26">
        <f>CsurosCounter_en_533[[#This Row],[Coluna2]]-ExactCount_en[[#This Row],[count]]</f>
        <v>-822.1</v>
      </c>
    </row>
    <row r="27" spans="2:31" x14ac:dyDescent="0.3">
      <c r="B27" s="2"/>
      <c r="C27" t="s">
        <v>47</v>
      </c>
      <c r="D27" t="s">
        <v>407</v>
      </c>
      <c r="E27" t="s">
        <v>408</v>
      </c>
      <c r="F27">
        <f>ABS(CsurosCounter_en_1[[#This Row],[Coluna2]]-ExactCount_en[[#This Row],[count]])/ExactCount_en[[#This Row],[count]]*100</f>
        <v>90.735294117647058</v>
      </c>
      <c r="G27">
        <f>CsurosCounter_en_1[[#This Row],[Coluna2]]-ExactCount_en[[#This Row],[count]]</f>
        <v>-123.4</v>
      </c>
      <c r="I27" t="s">
        <v>47</v>
      </c>
      <c r="J27" t="s">
        <v>401</v>
      </c>
      <c r="K27" t="s">
        <v>458</v>
      </c>
      <c r="L27">
        <f>ABS(CsurosCounter_en_230[[#This Row],[Coluna2]]-ExactCount_en[[#This Row],[count]])/ExactCount_en[[#This Row],[count]]*100</f>
        <v>86.176470588235304</v>
      </c>
      <c r="M27">
        <f>CsurosCounter_en_230[[#This Row],[Coluna2]]-ExactCount_en[[#This Row],[count]]</f>
        <v>-117.2</v>
      </c>
      <c r="O27" t="s">
        <v>47</v>
      </c>
      <c r="P27" t="s">
        <v>510</v>
      </c>
      <c r="Q27" t="s">
        <v>511</v>
      </c>
      <c r="R27">
        <f>ABS(CsurosCounter_en_331[[#This Row],[Coluna2]]-ExactCount_en[[#This Row],[count]])/ExactCount_en[[#This Row],[count]]*100</f>
        <v>76.323529411764696</v>
      </c>
      <c r="S27">
        <f>CsurosCounter_en_331[[#This Row],[Coluna2]]-ExactCount_en[[#This Row],[count]]</f>
        <v>-103.8</v>
      </c>
      <c r="U27" t="s">
        <v>47</v>
      </c>
      <c r="V27" t="s">
        <v>563</v>
      </c>
      <c r="W27" t="s">
        <v>564</v>
      </c>
      <c r="X27">
        <f>ABS(CsurosCounter_en_432[[#This Row],[Coluna2]]-ExactCount_en[[#This Row],[count]])/ExactCount_en[[#This Row],[count]]*100</f>
        <v>63.014705882352942</v>
      </c>
      <c r="Y27">
        <f>CsurosCounter_en_432[[#This Row],[Coluna2]]-ExactCount_en[[#This Row],[count]]</f>
        <v>-85.7</v>
      </c>
      <c r="AA27" t="s">
        <v>47</v>
      </c>
      <c r="AB27" t="s">
        <v>613</v>
      </c>
      <c r="AC27" t="s">
        <v>614</v>
      </c>
      <c r="AD27">
        <f>ABS(AB27-ExactCount!E27)/ExactCount!E27*100</f>
        <v>45.367647058823529</v>
      </c>
      <c r="AE27">
        <f>CsurosCounter_en_533[[#This Row],[Coluna2]]-ExactCount_en[[#This Row],[count]]</f>
        <v>-61.7</v>
      </c>
    </row>
    <row r="28" spans="2:31" x14ac:dyDescent="0.3">
      <c r="B28" s="1"/>
      <c r="C28" t="s">
        <v>49</v>
      </c>
      <c r="D28" t="s">
        <v>409</v>
      </c>
      <c r="E28" t="s">
        <v>410</v>
      </c>
      <c r="F28">
        <f>ABS(CsurosCounter_en_1[[#This Row],[Coluna2]]-ExactCount_en[[#This Row],[count]])/ExactCount_en[[#This Row],[count]]*100</f>
        <v>88.160919540229884</v>
      </c>
      <c r="G28">
        <f>CsurosCounter_en_1[[#This Row],[Coluna2]]-ExactCount_en[[#This Row],[count]]</f>
        <v>-76.7</v>
      </c>
      <c r="I28" t="s">
        <v>49</v>
      </c>
      <c r="J28" t="s">
        <v>459</v>
      </c>
      <c r="K28" t="s">
        <v>460</v>
      </c>
      <c r="L28">
        <f>ABS(CsurosCounter_en_230[[#This Row],[Coluna2]]-ExactCount_en[[#This Row],[count]])/ExactCount_en[[#This Row],[count]]*100</f>
        <v>78.850574712643677</v>
      </c>
      <c r="M28">
        <f>CsurosCounter_en_230[[#This Row],[Coluna2]]-ExactCount_en[[#This Row],[count]]</f>
        <v>-68.599999999999994</v>
      </c>
      <c r="O28" t="s">
        <v>49</v>
      </c>
      <c r="P28" t="s">
        <v>512</v>
      </c>
      <c r="Q28" t="s">
        <v>513</v>
      </c>
      <c r="R28">
        <f>ABS(CsurosCounter_en_331[[#This Row],[Coluna2]]-ExactCount_en[[#This Row],[count]])/ExactCount_en[[#This Row],[count]]*100</f>
        <v>67.701149425287355</v>
      </c>
      <c r="S28">
        <f>CsurosCounter_en_331[[#This Row],[Coluna2]]-ExactCount_en[[#This Row],[count]]</f>
        <v>-58.9</v>
      </c>
      <c r="U28" t="s">
        <v>49</v>
      </c>
      <c r="V28" t="s">
        <v>428</v>
      </c>
      <c r="W28" t="s">
        <v>565</v>
      </c>
      <c r="X28">
        <f>ABS(CsurosCounter_en_432[[#This Row],[Coluna2]]-ExactCount_en[[#This Row],[count]])/ExactCount_en[[#This Row],[count]]*100</f>
        <v>50.689655172413794</v>
      </c>
      <c r="Y28">
        <f>CsurosCounter_en_432[[#This Row],[Coluna2]]-ExactCount_en[[#This Row],[count]]</f>
        <v>-44.1</v>
      </c>
      <c r="AA28" t="s">
        <v>49</v>
      </c>
      <c r="AB28" t="s">
        <v>615</v>
      </c>
      <c r="AC28" t="s">
        <v>616</v>
      </c>
      <c r="AD28">
        <f>ABS(AB28-ExactCount!E28)/ExactCount!E28*100</f>
        <v>30.804597701149422</v>
      </c>
      <c r="AE28">
        <f>CsurosCounter_en_533[[#This Row],[Coluna2]]-ExactCount_en[[#This Row],[count]]</f>
        <v>-26.799999999999997</v>
      </c>
    </row>
    <row r="29" spans="2:31" x14ac:dyDescent="0.3">
      <c r="B29" s="2"/>
      <c r="C29" t="s">
        <v>51</v>
      </c>
      <c r="D29" t="s">
        <v>411</v>
      </c>
      <c r="E29" t="s">
        <v>412</v>
      </c>
      <c r="F29">
        <f>ABS(CsurosCounter_en_1[[#This Row],[Coluna2]]-ExactCount_en[[#This Row],[count]])/ExactCount_en[[#This Row],[count]]*100</f>
        <v>86.388888888888886</v>
      </c>
      <c r="G29">
        <f>CsurosCounter_en_1[[#This Row],[Coluna2]]-ExactCount_en[[#This Row],[count]]</f>
        <v>-62.2</v>
      </c>
      <c r="I29" t="s">
        <v>51</v>
      </c>
      <c r="J29" t="s">
        <v>461</v>
      </c>
      <c r="K29" t="s">
        <v>462</v>
      </c>
      <c r="L29">
        <f>ABS(CsurosCounter_en_230[[#This Row],[Coluna2]]-ExactCount_en[[#This Row],[count]])/ExactCount_en[[#This Row],[count]]*100</f>
        <v>78.055555555555557</v>
      </c>
      <c r="M29">
        <f>CsurosCounter_en_230[[#This Row],[Coluna2]]-ExactCount_en[[#This Row],[count]]</f>
        <v>-56.2</v>
      </c>
      <c r="O29" t="s">
        <v>51</v>
      </c>
      <c r="P29" t="s">
        <v>514</v>
      </c>
      <c r="Q29" t="s">
        <v>515</v>
      </c>
      <c r="R29">
        <f>ABS(CsurosCounter_en_331[[#This Row],[Coluna2]]-ExactCount_en[[#This Row],[count]])/ExactCount_en[[#This Row],[count]]*100</f>
        <v>63.888888888888886</v>
      </c>
      <c r="S29">
        <f>CsurosCounter_en_331[[#This Row],[Coluna2]]-ExactCount_en[[#This Row],[count]]</f>
        <v>-46</v>
      </c>
      <c r="U29" t="s">
        <v>51</v>
      </c>
      <c r="V29" t="s">
        <v>438</v>
      </c>
      <c r="W29" t="s">
        <v>566</v>
      </c>
      <c r="X29">
        <f>ABS(CsurosCounter_en_432[[#This Row],[Coluna2]]-ExactCount_en[[#This Row],[count]])/ExactCount_en[[#This Row],[count]]*100</f>
        <v>46.944444444444436</v>
      </c>
      <c r="Y29">
        <f>CsurosCounter_en_432[[#This Row],[Coluna2]]-ExactCount_en[[#This Row],[count]]</f>
        <v>-33.799999999999997</v>
      </c>
      <c r="AA29" t="s">
        <v>51</v>
      </c>
      <c r="AB29" t="s">
        <v>617</v>
      </c>
      <c r="AC29" t="s">
        <v>618</v>
      </c>
      <c r="AD29">
        <f>ABS(AB29-ExactCount!E29)/ExactCount!E29*100</f>
        <v>26.666666666666671</v>
      </c>
      <c r="AE29">
        <f>CsurosCounter_en_533[[#This Row],[Coluna2]]-ExactCount_en[[#This Row],[count]]</f>
        <v>-19.200000000000003</v>
      </c>
    </row>
    <row r="30" spans="2:31" x14ac:dyDescent="0.3">
      <c r="B30" s="1"/>
      <c r="C30" t="s">
        <v>53</v>
      </c>
      <c r="D30" t="s">
        <v>413</v>
      </c>
      <c r="E30" t="s">
        <v>414</v>
      </c>
      <c r="F30">
        <f>ABS(CsurosCounter_en_1[[#This Row],[Coluna2]]-ExactCount_en[[#This Row],[count]])/ExactCount_en[[#This Row],[count]]*100</f>
        <v>72.857142857142847</v>
      </c>
      <c r="G30">
        <f>CsurosCounter_en_1[[#This Row],[Coluna2]]-ExactCount_en[[#This Row],[count]]</f>
        <v>-20.399999999999999</v>
      </c>
      <c r="I30" t="s">
        <v>53</v>
      </c>
      <c r="J30" t="s">
        <v>463</v>
      </c>
      <c r="K30" t="s">
        <v>464</v>
      </c>
      <c r="L30">
        <f>ABS(CsurosCounter_en_230[[#This Row],[Coluna2]]-ExactCount_en[[#This Row],[count]])/ExactCount_en[[#This Row],[count]]*100</f>
        <v>57.857142857142854</v>
      </c>
      <c r="M30">
        <f>CsurosCounter_en_230[[#This Row],[Coluna2]]-ExactCount_en[[#This Row],[count]]</f>
        <v>-16.2</v>
      </c>
      <c r="O30" t="s">
        <v>53</v>
      </c>
      <c r="P30" t="s">
        <v>516</v>
      </c>
      <c r="Q30" t="s">
        <v>517</v>
      </c>
      <c r="R30">
        <f>ABS(CsurosCounter_en_331[[#This Row],[Coluna2]]-ExactCount_en[[#This Row],[count]])/ExactCount_en[[#This Row],[count]]*100</f>
        <v>40</v>
      </c>
      <c r="S30">
        <f>CsurosCounter_en_331[[#This Row],[Coluna2]]-ExactCount_en[[#This Row],[count]]</f>
        <v>-11.2</v>
      </c>
      <c r="U30" t="s">
        <v>53</v>
      </c>
      <c r="V30" t="s">
        <v>385</v>
      </c>
      <c r="W30" t="s">
        <v>567</v>
      </c>
      <c r="X30">
        <f>ABS(CsurosCounter_en_432[[#This Row],[Coluna2]]-ExactCount_en[[#This Row],[count]])/ExactCount_en[[#This Row],[count]]*100</f>
        <v>22.142857142857139</v>
      </c>
      <c r="Y30">
        <f>CsurosCounter_en_432[[#This Row],[Coluna2]]-ExactCount_en[[#This Row],[count]]</f>
        <v>-6.1999999999999993</v>
      </c>
      <c r="AA30" t="s">
        <v>53</v>
      </c>
      <c r="AB30" t="s">
        <v>232</v>
      </c>
      <c r="AC30" t="s">
        <v>619</v>
      </c>
      <c r="AD30">
        <f>ABS(AB30-ExactCount!E30)/ExactCount!E30*100</f>
        <v>0</v>
      </c>
      <c r="AE30">
        <f>CsurosCounter_en_533[[#This Row],[Coluna2]]-ExactCount_en[[#This Row],[count]]</f>
        <v>0</v>
      </c>
    </row>
    <row r="31" spans="2:31" x14ac:dyDescent="0.3">
      <c r="B31" s="2"/>
      <c r="C31" t="s">
        <v>57</v>
      </c>
      <c r="D31" t="s">
        <v>233</v>
      </c>
      <c r="E31" t="s">
        <v>415</v>
      </c>
      <c r="F31">
        <f>ABS(CsurosCounter_en_1[[#This Row],[Coluna2]]-ExactCount_en[[#This Row],[count]])/ExactCount_en[[#This Row],[count]]*100</f>
        <v>0</v>
      </c>
      <c r="G31">
        <f>CsurosCounter_en_1[[#This Row],[Coluna2]]-ExactCount_en[[#This Row],[count]]</f>
        <v>0</v>
      </c>
      <c r="I31" t="s">
        <v>57</v>
      </c>
      <c r="J31" t="s">
        <v>233</v>
      </c>
      <c r="K31" t="s">
        <v>465</v>
      </c>
      <c r="L31">
        <f>ABS(CsurosCounter_en_230[[#This Row],[Coluna2]]-ExactCount_en[[#This Row],[count]])/ExactCount_en[[#This Row],[count]]*100</f>
        <v>0</v>
      </c>
      <c r="M31">
        <f>CsurosCounter_en_230[[#This Row],[Coluna2]]-ExactCount_en[[#This Row],[count]]</f>
        <v>0</v>
      </c>
      <c r="O31" t="s">
        <v>57</v>
      </c>
      <c r="P31" t="s">
        <v>233</v>
      </c>
      <c r="Q31" t="s">
        <v>518</v>
      </c>
      <c r="R31">
        <f>ABS(CsurosCounter_en_331[[#This Row],[Coluna2]]-ExactCount_en[[#This Row],[count]])/ExactCount_en[[#This Row],[count]]*100</f>
        <v>0</v>
      </c>
      <c r="S31">
        <f>CsurosCounter_en_331[[#This Row],[Coluna2]]-ExactCount_en[[#This Row],[count]]</f>
        <v>0</v>
      </c>
      <c r="U31" t="s">
        <v>57</v>
      </c>
      <c r="V31" t="s">
        <v>233</v>
      </c>
      <c r="W31" t="s">
        <v>568</v>
      </c>
      <c r="X31">
        <f>ABS(CsurosCounter_en_432[[#This Row],[Coluna2]]-ExactCount_en[[#This Row],[count]])/ExactCount_en[[#This Row],[count]]*100</f>
        <v>0</v>
      </c>
      <c r="Y31">
        <f>CsurosCounter_en_432[[#This Row],[Coluna2]]-ExactCount_en[[#This Row],[count]]</f>
        <v>0</v>
      </c>
      <c r="AA31" t="s">
        <v>57</v>
      </c>
      <c r="AB31" t="s">
        <v>233</v>
      </c>
      <c r="AC31" t="s">
        <v>620</v>
      </c>
      <c r="AD31">
        <f>ABS(AB31-ExactCount!E31)/ExactCount!E31*100</f>
        <v>0</v>
      </c>
      <c r="AE31">
        <f>CsurosCounter_en_533[[#This Row],[Coluna2]]-ExactCount_en[[#This Row],[count]]</f>
        <v>0</v>
      </c>
    </row>
    <row r="32" spans="2:31" x14ac:dyDescent="0.3">
      <c r="B32" s="1"/>
      <c r="C32" t="s">
        <v>58</v>
      </c>
      <c r="D32" t="s">
        <v>233</v>
      </c>
      <c r="E32" t="s">
        <v>415</v>
      </c>
      <c r="F32">
        <f>ABS(CsurosCounter_en_1[[#This Row],[Coluna2]]-ExactCount_en[[#This Row],[count]])/ExactCount_en[[#This Row],[count]]*100</f>
        <v>0</v>
      </c>
      <c r="G32">
        <f>CsurosCounter_en_1[[#This Row],[Coluna2]]-ExactCount_en[[#This Row],[count]]</f>
        <v>0</v>
      </c>
      <c r="I32" t="s">
        <v>58</v>
      </c>
      <c r="J32" t="s">
        <v>233</v>
      </c>
      <c r="K32" t="s">
        <v>465</v>
      </c>
      <c r="L32">
        <f>ABS(CsurosCounter_en_230[[#This Row],[Coluna2]]-ExactCount_en[[#This Row],[count]])/ExactCount_en[[#This Row],[count]]*100</f>
        <v>0</v>
      </c>
      <c r="M32">
        <f>CsurosCounter_en_230[[#This Row],[Coluna2]]-ExactCount_en[[#This Row],[count]]</f>
        <v>0</v>
      </c>
      <c r="O32" t="s">
        <v>58</v>
      </c>
      <c r="P32" t="s">
        <v>233</v>
      </c>
      <c r="Q32" t="s">
        <v>518</v>
      </c>
      <c r="R32">
        <f>ABS(CsurosCounter_en_331[[#This Row],[Coluna2]]-ExactCount_en[[#This Row],[count]])/ExactCount_en[[#This Row],[count]]*100</f>
        <v>0</v>
      </c>
      <c r="S32">
        <f>CsurosCounter_en_331[[#This Row],[Coluna2]]-ExactCount_en[[#This Row],[count]]</f>
        <v>0</v>
      </c>
      <c r="U32" t="s">
        <v>58</v>
      </c>
      <c r="V32" t="s">
        <v>233</v>
      </c>
      <c r="W32" t="s">
        <v>568</v>
      </c>
      <c r="X32">
        <f>ABS(CsurosCounter_en_432[[#This Row],[Coluna2]]-ExactCount_en[[#This Row],[count]])/ExactCount_en[[#This Row],[count]]*100</f>
        <v>0</v>
      </c>
      <c r="Y32">
        <f>CsurosCounter_en_432[[#This Row],[Coluna2]]-ExactCount_en[[#This Row],[count]]</f>
        <v>0</v>
      </c>
      <c r="AA32" t="s">
        <v>58</v>
      </c>
      <c r="AB32" t="s">
        <v>233</v>
      </c>
      <c r="AC32" t="s">
        <v>620</v>
      </c>
      <c r="AD32">
        <f>ABS(AB32-ExactCount!E32)/ExactCount!E32*100</f>
        <v>0</v>
      </c>
      <c r="AE32">
        <f>CsurosCounter_en_533[[#This Row],[Coluna2]]-ExactCount_en[[#This Row],[count]]</f>
        <v>0</v>
      </c>
    </row>
    <row r="33" spans="2:31" x14ac:dyDescent="0.3">
      <c r="B33" s="2"/>
      <c r="C33" t="s">
        <v>59</v>
      </c>
      <c r="D33" t="s">
        <v>233</v>
      </c>
      <c r="E33" t="s">
        <v>415</v>
      </c>
      <c r="F33">
        <f>ABS(CsurosCounter_en_1[[#This Row],[Coluna2]]-ExactCount_en[[#This Row],[count]])/ExactCount_en[[#This Row],[count]]*100</f>
        <v>0</v>
      </c>
      <c r="G33">
        <f>CsurosCounter_en_1[[#This Row],[Coluna2]]-ExactCount_en[[#This Row],[count]]</f>
        <v>0</v>
      </c>
      <c r="I33" t="s">
        <v>59</v>
      </c>
      <c r="J33" t="s">
        <v>233</v>
      </c>
      <c r="K33" t="s">
        <v>465</v>
      </c>
      <c r="L33">
        <f>ABS(CsurosCounter_en_230[[#This Row],[Coluna2]]-ExactCount_en[[#This Row],[count]])/ExactCount_en[[#This Row],[count]]*100</f>
        <v>0</v>
      </c>
      <c r="M33">
        <f>CsurosCounter_en_230[[#This Row],[Coluna2]]-ExactCount_en[[#This Row],[count]]</f>
        <v>0</v>
      </c>
      <c r="O33" t="s">
        <v>59</v>
      </c>
      <c r="P33" t="s">
        <v>233</v>
      </c>
      <c r="Q33" t="s">
        <v>518</v>
      </c>
      <c r="R33">
        <f>ABS(CsurosCounter_en_331[[#This Row],[Coluna2]]-ExactCount_en[[#This Row],[count]])/ExactCount_en[[#This Row],[count]]*100</f>
        <v>0</v>
      </c>
      <c r="S33">
        <f>CsurosCounter_en_331[[#This Row],[Coluna2]]-ExactCount_en[[#This Row],[count]]</f>
        <v>0</v>
      </c>
      <c r="U33" t="s">
        <v>59</v>
      </c>
      <c r="V33" t="s">
        <v>233</v>
      </c>
      <c r="W33" t="s">
        <v>568</v>
      </c>
      <c r="X33">
        <f>ABS(CsurosCounter_en_432[[#This Row],[Coluna2]]-ExactCount_en[[#This Row],[count]])/ExactCount_en[[#This Row],[count]]*100</f>
        <v>0</v>
      </c>
      <c r="Y33">
        <f>CsurosCounter_en_432[[#This Row],[Coluna2]]-ExactCount_en[[#This Row],[count]]</f>
        <v>0</v>
      </c>
      <c r="AA33" t="s">
        <v>59</v>
      </c>
      <c r="AB33" t="s">
        <v>233</v>
      </c>
      <c r="AC33" t="s">
        <v>620</v>
      </c>
      <c r="AD33">
        <f>ABS(AB33-ExactCount!E33)/ExactCount!E33*100</f>
        <v>0</v>
      </c>
      <c r="AE33">
        <f>CsurosCounter_en_533[[#This Row],[Coluna2]]-ExactCount_en[[#This Row],[count]]</f>
        <v>0</v>
      </c>
    </row>
    <row r="34" spans="2:31" x14ac:dyDescent="0.3">
      <c r="B34" s="1"/>
      <c r="C34" t="s">
        <v>55</v>
      </c>
      <c r="D34" t="s">
        <v>233</v>
      </c>
      <c r="E34" t="s">
        <v>415</v>
      </c>
      <c r="F34">
        <f>ABS(CsurosCounter_en_1[[#This Row],[Coluna2]]-ExactCount_en[[#This Row],[count]])/ExactCount_en[[#This Row],[count]]*100</f>
        <v>0</v>
      </c>
      <c r="G34">
        <f>CsurosCounter_en_1[[#This Row],[Coluna2]]-ExactCount_en[[#This Row],[count]]</f>
        <v>0</v>
      </c>
      <c r="I34" t="s">
        <v>55</v>
      </c>
      <c r="J34" t="s">
        <v>233</v>
      </c>
      <c r="K34" t="s">
        <v>465</v>
      </c>
      <c r="L34">
        <f>ABS(CsurosCounter_en_230[[#This Row],[Coluna2]]-ExactCount_en[[#This Row],[count]])/ExactCount_en[[#This Row],[count]]*100</f>
        <v>0</v>
      </c>
      <c r="M34">
        <f>CsurosCounter_en_230[[#This Row],[Coluna2]]-ExactCount_en[[#This Row],[count]]</f>
        <v>0</v>
      </c>
      <c r="O34" t="s">
        <v>55</v>
      </c>
      <c r="P34" t="s">
        <v>233</v>
      </c>
      <c r="Q34" t="s">
        <v>518</v>
      </c>
      <c r="R34">
        <f>ABS(CsurosCounter_en_331[[#This Row],[Coluna2]]-ExactCount_en[[#This Row],[count]])/ExactCount_en[[#This Row],[count]]*100</f>
        <v>0</v>
      </c>
      <c r="S34">
        <f>CsurosCounter_en_331[[#This Row],[Coluna2]]-ExactCount_en[[#This Row],[count]]</f>
        <v>0</v>
      </c>
      <c r="U34" t="s">
        <v>55</v>
      </c>
      <c r="V34" t="s">
        <v>233</v>
      </c>
      <c r="W34" t="s">
        <v>568</v>
      </c>
      <c r="X34">
        <f>ABS(CsurosCounter_en_432[[#This Row],[Coluna2]]-ExactCount_en[[#This Row],[count]])/ExactCount_en[[#This Row],[count]]*100</f>
        <v>0</v>
      </c>
      <c r="Y34">
        <f>CsurosCounter_en_432[[#This Row],[Coluna2]]-ExactCount_en[[#This Row],[count]]</f>
        <v>0</v>
      </c>
      <c r="AA34" t="s">
        <v>55</v>
      </c>
      <c r="AB34" t="s">
        <v>233</v>
      </c>
      <c r="AC34" t="s">
        <v>620</v>
      </c>
      <c r="AD34">
        <f>ABS(AB34-ExactCount!E34)/ExactCount!E34*100</f>
        <v>0</v>
      </c>
      <c r="AE34">
        <f>CsurosCounter_en_533[[#This Row],[Coluna2]]-ExactCount_en[[#This Row],[count]]</f>
        <v>0</v>
      </c>
    </row>
    <row r="35" spans="2:31" x14ac:dyDescent="0.3">
      <c r="E35" t="s">
        <v>1005</v>
      </c>
      <c r="F35">
        <f>AVERAGE(F5:F34)</f>
        <v>84.127589803018367</v>
      </c>
      <c r="G35">
        <f>AVERAGE(G5:G34)</f>
        <v>-3838.9499999999985</v>
      </c>
      <c r="K35" t="s">
        <v>1005</v>
      </c>
      <c r="L35">
        <f>AVERAGE(L5:L34)</f>
        <v>82.497629325289338</v>
      </c>
      <c r="M35">
        <f>AVERAGE(M5:M34)</f>
        <v>-3824.8966666666665</v>
      </c>
      <c r="Q35" t="s">
        <v>1005</v>
      </c>
      <c r="R35">
        <f>AVERAGE(R5:R34)</f>
        <v>80.050230884755052</v>
      </c>
      <c r="S35">
        <f>AVERAGE(S5:S34)</f>
        <v>-3800.3866666666668</v>
      </c>
      <c r="U35" s="5"/>
      <c r="V35" s="5"/>
      <c r="W35" s="5" t="s">
        <v>1005</v>
      </c>
      <c r="X35" s="5">
        <f>AVERAGE(X5:X34)</f>
        <v>76.706879354460142</v>
      </c>
      <c r="Y35" s="5">
        <f>AVERAGE(Y5:Y34)</f>
        <v>-3758.1299999999992</v>
      </c>
      <c r="AA35" s="5"/>
      <c r="AB35" s="5"/>
      <c r="AC35" s="5" t="s">
        <v>1005</v>
      </c>
      <c r="AD35" s="5">
        <f>AVERAGE(AD5:AD34)</f>
        <v>72.056956393127791</v>
      </c>
      <c r="AE35" s="5">
        <f>AVERAGE(AE5:AE34)</f>
        <v>-3685.9599999999996</v>
      </c>
    </row>
    <row r="38" spans="2:31" x14ac:dyDescent="0.3">
      <c r="B38" t="s">
        <v>876</v>
      </c>
      <c r="C38" t="s">
        <v>143</v>
      </c>
      <c r="D38" t="s">
        <v>144</v>
      </c>
      <c r="E38" t="s">
        <v>145</v>
      </c>
      <c r="F38" t="s">
        <v>1002</v>
      </c>
      <c r="G38" t="s">
        <v>1004</v>
      </c>
      <c r="H38" t="s">
        <v>877</v>
      </c>
      <c r="I38" t="s">
        <v>143</v>
      </c>
      <c r="J38" t="s">
        <v>144</v>
      </c>
      <c r="K38" t="s">
        <v>145</v>
      </c>
      <c r="L38" t="s">
        <v>1002</v>
      </c>
      <c r="M38" t="s">
        <v>1004</v>
      </c>
      <c r="N38" t="s">
        <v>878</v>
      </c>
      <c r="O38" t="s">
        <v>143</v>
      </c>
      <c r="P38" t="s">
        <v>144</v>
      </c>
      <c r="Q38" t="s">
        <v>145</v>
      </c>
      <c r="R38" t="s">
        <v>1002</v>
      </c>
      <c r="S38" t="s">
        <v>1004</v>
      </c>
      <c r="T38" t="s">
        <v>879</v>
      </c>
      <c r="U38" t="s">
        <v>143</v>
      </c>
      <c r="V38" t="s">
        <v>144</v>
      </c>
      <c r="W38" t="s">
        <v>145</v>
      </c>
      <c r="X38" t="s">
        <v>1002</v>
      </c>
      <c r="Y38" t="s">
        <v>1004</v>
      </c>
      <c r="Z38" t="s">
        <v>880</v>
      </c>
      <c r="AA38" t="s">
        <v>143</v>
      </c>
      <c r="AB38" t="s">
        <v>144</v>
      </c>
      <c r="AC38" t="s">
        <v>145</v>
      </c>
      <c r="AD38" t="s">
        <v>1002</v>
      </c>
      <c r="AE38" t="s">
        <v>1004</v>
      </c>
    </row>
    <row r="39" spans="2:31" x14ac:dyDescent="0.3">
      <c r="C39" t="s">
        <v>0</v>
      </c>
      <c r="D39" t="s">
        <v>1</v>
      </c>
      <c r="E39" t="s">
        <v>2</v>
      </c>
      <c r="F39" t="s">
        <v>1001</v>
      </c>
      <c r="G39" t="s">
        <v>1003</v>
      </c>
      <c r="I39" t="s">
        <v>0</v>
      </c>
      <c r="J39" t="s">
        <v>1</v>
      </c>
      <c r="K39" t="s">
        <v>2</v>
      </c>
      <c r="L39" t="s">
        <v>1001</v>
      </c>
      <c r="M39" t="s">
        <v>1003</v>
      </c>
      <c r="O39" t="s">
        <v>0</v>
      </c>
      <c r="P39" t="s">
        <v>1</v>
      </c>
      <c r="Q39" t="s">
        <v>2</v>
      </c>
      <c r="R39" t="s">
        <v>1001</v>
      </c>
      <c r="S39" t="s">
        <v>1003</v>
      </c>
      <c r="U39" t="s">
        <v>0</v>
      </c>
      <c r="V39" t="s">
        <v>1</v>
      </c>
      <c r="W39" t="s">
        <v>2</v>
      </c>
      <c r="X39" t="s">
        <v>1001</v>
      </c>
      <c r="Y39" t="s">
        <v>1003</v>
      </c>
      <c r="AA39" t="s">
        <v>0</v>
      </c>
      <c r="AB39" t="s">
        <v>1</v>
      </c>
      <c r="AC39" t="s">
        <v>2</v>
      </c>
      <c r="AD39" t="s">
        <v>1001</v>
      </c>
      <c r="AE39" t="s">
        <v>1003</v>
      </c>
    </row>
    <row r="40" spans="2:31" x14ac:dyDescent="0.3">
      <c r="C40" t="s">
        <v>3</v>
      </c>
      <c r="D40" t="s">
        <v>621</v>
      </c>
      <c r="E40" t="s">
        <v>622</v>
      </c>
      <c r="F40">
        <f>ABS(CsurosCounter_en_6[[#This Row],[Column2]]-ExactCount!E5)/ExactCount!E5*100</f>
        <v>96.447445255474449</v>
      </c>
      <c r="G40">
        <f>CsurosCounter_en_6[[#This Row],[Column2]]-ExactCount!E5</f>
        <v>-13213.3</v>
      </c>
      <c r="I40" t="s">
        <v>3</v>
      </c>
      <c r="J40" t="s">
        <v>673</v>
      </c>
      <c r="K40" t="s">
        <v>674</v>
      </c>
      <c r="L40">
        <f>ABS(CsurosCounter_en_7[[#This Row],[Column2]]-ExactCount!E5)/ExactCount!E5*100</f>
        <v>93.716058394160584</v>
      </c>
      <c r="M40">
        <f>CsurosCounter_en_7[[#This Row],[Column2]]-ExactCount!E5</f>
        <v>-12839.1</v>
      </c>
      <c r="O40" t="s">
        <v>3</v>
      </c>
      <c r="P40" t="s">
        <v>723</v>
      </c>
      <c r="Q40" t="s">
        <v>724</v>
      </c>
      <c r="R40">
        <f>ABS(CsurosCounter_en_8[[#This Row],[Column2]]-ExactCount!E5)/ExactCount!E5*100</f>
        <v>89.318978102189789</v>
      </c>
      <c r="S40">
        <f>CsurosCounter_en_8[[#This Row],[Column2]]-ExactCount!E5</f>
        <v>-12236.7</v>
      </c>
      <c r="U40" t="s">
        <v>3</v>
      </c>
      <c r="V40" t="s">
        <v>772</v>
      </c>
      <c r="W40" t="s">
        <v>773</v>
      </c>
      <c r="X40">
        <f>ABS(CsurosCounter_en_939[[#This Row],[Column2]]-ExactCount!E5)/ExactCount!E5*100</f>
        <v>82.239416058394156</v>
      </c>
      <c r="Y40">
        <f>CsurosCounter_en_939[[#This Row],[Column2]]-ExactCount!E5</f>
        <v>-11266.8</v>
      </c>
      <c r="AA40" t="s">
        <v>3</v>
      </c>
      <c r="AB40" t="s">
        <v>821</v>
      </c>
      <c r="AC40" t="s">
        <v>822</v>
      </c>
      <c r="AD40">
        <f>ABS(CsurosCounter_en_10[[#This Row],[Column2]]-ExactCount!E5)/ExactCount!E5*100</f>
        <v>71.655474452554728</v>
      </c>
      <c r="AE40">
        <f>CsurosCounter_en_10[[#This Row],[Column2]]-ExactCount!E5</f>
        <v>-9816.7999999999993</v>
      </c>
    </row>
    <row r="41" spans="2:31" x14ac:dyDescent="0.3">
      <c r="C41" t="s">
        <v>5</v>
      </c>
      <c r="D41" t="s">
        <v>623</v>
      </c>
      <c r="E41" t="s">
        <v>624</v>
      </c>
      <c r="F41">
        <f>ABS(CsurosCounter_en_6[[#This Row],[Column2]]-ExactCount!E6)/ExactCount!E6*100</f>
        <v>95.680522346882469</v>
      </c>
      <c r="G41">
        <f>CsurosCounter_en_6[[#This Row],[Column2]]-ExactCount!E6</f>
        <v>-10404.299999999999</v>
      </c>
      <c r="I41" t="s">
        <v>5</v>
      </c>
      <c r="J41" t="s">
        <v>675</v>
      </c>
      <c r="K41" t="s">
        <v>676</v>
      </c>
      <c r="L41">
        <f>ABS(CsurosCounter_en_7[[#This Row],[Column2]]-ExactCount!E6)/ExactCount!E6*100</f>
        <v>92.527128931395993</v>
      </c>
      <c r="M41">
        <f>CsurosCounter_en_7[[#This Row],[Column2]]-ExactCount!E6</f>
        <v>-10061.4</v>
      </c>
      <c r="O41" t="s">
        <v>5</v>
      </c>
      <c r="P41" t="s">
        <v>725</v>
      </c>
      <c r="Q41" t="s">
        <v>726</v>
      </c>
      <c r="R41">
        <f>ABS(CsurosCounter_en_8[[#This Row],[Column2]]-ExactCount!E6)/ExactCount!E6*100</f>
        <v>87.38550671326098</v>
      </c>
      <c r="S41">
        <f>CsurosCounter_en_8[[#This Row],[Column2]]-ExactCount!E6</f>
        <v>-9502.2999999999993</v>
      </c>
      <c r="U41" t="s">
        <v>5</v>
      </c>
      <c r="V41" t="s">
        <v>774</v>
      </c>
      <c r="W41" t="s">
        <v>775</v>
      </c>
      <c r="X41">
        <f>ABS(CsurosCounter_en_939[[#This Row],[Column2]]-ExactCount!E6)/ExactCount!E6*100</f>
        <v>79.251425418429278</v>
      </c>
      <c r="Y41">
        <f>CsurosCounter_en_939[[#This Row],[Column2]]-ExactCount!E6</f>
        <v>-8617.7999999999993</v>
      </c>
      <c r="AA41" t="s">
        <v>5</v>
      </c>
      <c r="AB41" t="s">
        <v>823</v>
      </c>
      <c r="AC41" t="s">
        <v>824</v>
      </c>
      <c r="AD41">
        <f>ABS(CsurosCounter_en_10[[#This Row],[Column2]]-ExactCount!E6)/ExactCount!E6*100</f>
        <v>67.545521427257668</v>
      </c>
      <c r="AE41">
        <f>CsurosCounter_en_10[[#This Row],[Column2]]-ExactCount!E6</f>
        <v>-7344.9</v>
      </c>
    </row>
    <row r="42" spans="2:31" x14ac:dyDescent="0.3">
      <c r="C42" t="s">
        <v>7</v>
      </c>
      <c r="D42" t="s">
        <v>625</v>
      </c>
      <c r="E42" t="s">
        <v>626</v>
      </c>
      <c r="F42">
        <f>ABS(CsurosCounter_en_6[[#This Row],[Column2]]-ExactCount!E7)/ExactCount!E7*100</f>
        <v>95.464250734573938</v>
      </c>
      <c r="G42">
        <f>CsurosCounter_en_6[[#This Row],[Column2]]-ExactCount!E7</f>
        <v>-9746.9</v>
      </c>
      <c r="I42" t="s">
        <v>7</v>
      </c>
      <c r="J42" t="s">
        <v>677</v>
      </c>
      <c r="K42" t="s">
        <v>678</v>
      </c>
      <c r="L42">
        <f>ABS(CsurosCounter_en_7[[#This Row],[Column2]]-ExactCount!E7)/ExactCount!E7*100</f>
        <v>92.190009794319295</v>
      </c>
      <c r="M42">
        <f>CsurosCounter_en_7[[#This Row],[Column2]]-ExactCount!E7</f>
        <v>-9412.6</v>
      </c>
      <c r="O42" t="s">
        <v>7</v>
      </c>
      <c r="P42" t="s">
        <v>727</v>
      </c>
      <c r="Q42" t="s">
        <v>728</v>
      </c>
      <c r="R42">
        <f>ABS(CsurosCounter_en_8[[#This Row],[Column2]]-ExactCount!E7)/ExactCount!E7*100</f>
        <v>86.841332027424087</v>
      </c>
      <c r="S42">
        <f>CsurosCounter_en_8[[#This Row],[Column2]]-ExactCount!E7</f>
        <v>-8866.5</v>
      </c>
      <c r="U42" t="s">
        <v>7</v>
      </c>
      <c r="V42" t="s">
        <v>776</v>
      </c>
      <c r="W42" t="s">
        <v>777</v>
      </c>
      <c r="X42">
        <f>ABS(CsurosCounter_en_939[[#This Row],[Column2]]-ExactCount!E7)/ExactCount!E7*100</f>
        <v>78.369245837414297</v>
      </c>
      <c r="Y42">
        <f>CsurosCounter_en_939[[#This Row],[Column2]]-ExactCount!E7</f>
        <v>-8001.5</v>
      </c>
      <c r="AA42" t="s">
        <v>7</v>
      </c>
      <c r="AB42" t="s">
        <v>825</v>
      </c>
      <c r="AC42" t="s">
        <v>826</v>
      </c>
      <c r="AD42">
        <f>ABS(CsurosCounter_en_10[[#This Row],[Column2]]-ExactCount!E7)/ExactCount!E7*100</f>
        <v>66.251714005876593</v>
      </c>
      <c r="AE42">
        <f>CsurosCounter_en_10[[#This Row],[Column2]]-ExactCount!E7</f>
        <v>-6764.3</v>
      </c>
    </row>
    <row r="43" spans="2:31" x14ac:dyDescent="0.3">
      <c r="C43" t="s">
        <v>9</v>
      </c>
      <c r="D43" t="s">
        <v>627</v>
      </c>
      <c r="E43" t="s">
        <v>628</v>
      </c>
      <c r="F43">
        <f>ABS(CsurosCounter_en_6[[#This Row],[Column2]]-ExactCount!E8)/ExactCount!E8*100</f>
        <v>94.877802690582968</v>
      </c>
      <c r="G43">
        <f>CsurosCounter_en_6[[#This Row],[Column2]]-ExactCount!E8</f>
        <v>-8463.1</v>
      </c>
      <c r="I43" t="s">
        <v>9</v>
      </c>
      <c r="J43" t="s">
        <v>679</v>
      </c>
      <c r="K43" t="s">
        <v>680</v>
      </c>
      <c r="L43">
        <f>ABS(CsurosCounter_en_7[[#This Row],[Column2]]-ExactCount!E8)/ExactCount!E8*100</f>
        <v>91.210762331838566</v>
      </c>
      <c r="M43">
        <f>CsurosCounter_en_7[[#This Row],[Column2]]-ExactCount!E8</f>
        <v>-8136</v>
      </c>
      <c r="O43" t="s">
        <v>9</v>
      </c>
      <c r="P43" t="s">
        <v>729</v>
      </c>
      <c r="Q43" t="s">
        <v>730</v>
      </c>
      <c r="R43">
        <f>ABS(CsurosCounter_en_8[[#This Row],[Column2]]-ExactCount!E8)/ExactCount!E8*100</f>
        <v>85.207399103139011</v>
      </c>
      <c r="S43">
        <f>CsurosCounter_en_8[[#This Row],[Column2]]-ExactCount!E8</f>
        <v>-7600.5</v>
      </c>
      <c r="U43" t="s">
        <v>9</v>
      </c>
      <c r="V43" t="s">
        <v>778</v>
      </c>
      <c r="W43" t="s">
        <v>779</v>
      </c>
      <c r="X43">
        <f>ABS(CsurosCounter_en_939[[#This Row],[Column2]]-ExactCount!E8)/ExactCount!E8*100</f>
        <v>76.162556053811656</v>
      </c>
      <c r="Y43">
        <f>CsurosCounter_en_939[[#This Row],[Column2]]-ExactCount!E8</f>
        <v>-6793.7</v>
      </c>
      <c r="AA43" t="s">
        <v>9</v>
      </c>
      <c r="AB43" t="s">
        <v>827</v>
      </c>
      <c r="AC43" t="s">
        <v>828</v>
      </c>
      <c r="AD43">
        <f>ABS(CsurosCounter_en_10[[#This Row],[Column2]]-ExactCount!E8)/ExactCount!E8*100</f>
        <v>62.973094170403584</v>
      </c>
      <c r="AE43">
        <f>CsurosCounter_en_10[[#This Row],[Column2]]-ExactCount!E8</f>
        <v>-5617.2</v>
      </c>
    </row>
    <row r="44" spans="2:31" x14ac:dyDescent="0.3">
      <c r="C44" t="s">
        <v>11</v>
      </c>
      <c r="D44" t="s">
        <v>629</v>
      </c>
      <c r="E44" t="s">
        <v>630</v>
      </c>
      <c r="F44">
        <f>ABS(CsurosCounter_en_6[[#This Row],[Column2]]-ExactCount!E9)/ExactCount!E9*100</f>
        <v>94.638418747780804</v>
      </c>
      <c r="G44">
        <f>CsurosCounter_en_6[[#This Row],[Column2]]-ExactCount!E9</f>
        <v>-7996</v>
      </c>
      <c r="I44" t="s">
        <v>11</v>
      </c>
      <c r="J44" t="s">
        <v>681</v>
      </c>
      <c r="K44" t="s">
        <v>682</v>
      </c>
      <c r="L44">
        <f>ABS(CsurosCounter_en_7[[#This Row],[Column2]]-ExactCount!E9)/ExactCount!E9*100</f>
        <v>90.873476151023795</v>
      </c>
      <c r="M44">
        <f>CsurosCounter_en_7[[#This Row],[Column2]]-ExactCount!E9</f>
        <v>-7677.9</v>
      </c>
      <c r="O44" t="s">
        <v>11</v>
      </c>
      <c r="P44" t="s">
        <v>731</v>
      </c>
      <c r="Q44" t="s">
        <v>732</v>
      </c>
      <c r="R44">
        <f>ABS(CsurosCounter_en_8[[#This Row],[Column2]]-ExactCount!E9)/ExactCount!E9*100</f>
        <v>84.70706592496154</v>
      </c>
      <c r="S44">
        <f>CsurosCounter_en_8[[#This Row],[Column2]]-ExactCount!E9</f>
        <v>-7156.9</v>
      </c>
      <c r="U44" t="s">
        <v>11</v>
      </c>
      <c r="V44" t="s">
        <v>780</v>
      </c>
      <c r="W44" t="s">
        <v>781</v>
      </c>
      <c r="X44">
        <f>ABS(CsurosCounter_en_939[[#This Row],[Column2]]-ExactCount!E9)/ExactCount!E9*100</f>
        <v>75.198248313409863</v>
      </c>
      <c r="Y44">
        <f>CsurosCounter_en_939[[#This Row],[Column2]]-ExactCount!E9</f>
        <v>-6353.5</v>
      </c>
      <c r="AA44" t="s">
        <v>11</v>
      </c>
      <c r="AB44" t="s">
        <v>829</v>
      </c>
      <c r="AC44" t="s">
        <v>830</v>
      </c>
      <c r="AD44">
        <f>ABS(CsurosCounter_en_10[[#This Row],[Column2]]-ExactCount!E9)/ExactCount!E9*100</f>
        <v>61.77180731447509</v>
      </c>
      <c r="AE44">
        <f>CsurosCounter_en_10[[#This Row],[Column2]]-ExactCount!E9</f>
        <v>-5219.1000000000004</v>
      </c>
    </row>
    <row r="45" spans="2:31" x14ac:dyDescent="0.3">
      <c r="C45" t="s">
        <v>13</v>
      </c>
      <c r="D45" t="s">
        <v>631</v>
      </c>
      <c r="E45" t="s">
        <v>632</v>
      </c>
      <c r="F45">
        <f>ABS(CsurosCounter_en_6[[#This Row],[Column2]]-ExactCount!E10)/ExactCount!E10*100</f>
        <v>94.245233742491521</v>
      </c>
      <c r="G45">
        <f>CsurosCounter_en_6[[#This Row],[Column2]]-ExactCount!E10</f>
        <v>-7217.3</v>
      </c>
      <c r="I45" t="s">
        <v>13</v>
      </c>
      <c r="J45" t="s">
        <v>683</v>
      </c>
      <c r="K45" t="s">
        <v>684</v>
      </c>
      <c r="L45">
        <f>ABS(CsurosCounter_en_7[[#This Row],[Column2]]-ExactCount!E10)/ExactCount!E10*100</f>
        <v>90.229825019587366</v>
      </c>
      <c r="M45">
        <f>CsurosCounter_en_7[[#This Row],[Column2]]-ExactCount!E10</f>
        <v>-6909.8</v>
      </c>
      <c r="O45" t="s">
        <v>13</v>
      </c>
      <c r="P45" t="s">
        <v>733</v>
      </c>
      <c r="Q45" t="s">
        <v>734</v>
      </c>
      <c r="R45">
        <f>ABS(CsurosCounter_en_8[[#This Row],[Column2]]-ExactCount!E10)/ExactCount!E10*100</f>
        <v>83.619744058500928</v>
      </c>
      <c r="S45">
        <f>CsurosCounter_en_8[[#This Row],[Column2]]-ExactCount!E10</f>
        <v>-6403.6</v>
      </c>
      <c r="U45" t="s">
        <v>13</v>
      </c>
      <c r="V45" t="s">
        <v>782</v>
      </c>
      <c r="W45" t="s">
        <v>783</v>
      </c>
      <c r="X45">
        <f>ABS(CsurosCounter_en_939[[#This Row],[Column2]]-ExactCount!E10)/ExactCount!E10*100</f>
        <v>73.190127970749543</v>
      </c>
      <c r="Y45">
        <f>CsurosCounter_en_939[[#This Row],[Column2]]-ExactCount!E10</f>
        <v>-5604.9</v>
      </c>
      <c r="AA45" t="s">
        <v>13</v>
      </c>
      <c r="AB45" t="s">
        <v>831</v>
      </c>
      <c r="AC45" t="s">
        <v>832</v>
      </c>
      <c r="AD45">
        <f>ABS(CsurosCounter_en_10[[#This Row],[Column2]]-ExactCount!E10)/ExactCount!E10*100</f>
        <v>59.084617393575343</v>
      </c>
      <c r="AE45">
        <f>CsurosCounter_en_10[[#This Row],[Column2]]-ExactCount!E10</f>
        <v>-4524.7</v>
      </c>
    </row>
    <row r="46" spans="2:31" x14ac:dyDescent="0.3">
      <c r="C46" t="s">
        <v>15</v>
      </c>
      <c r="D46" t="s">
        <v>633</v>
      </c>
      <c r="E46" t="s">
        <v>634</v>
      </c>
      <c r="F46">
        <f>ABS(CsurosCounter_en_6[[#This Row],[Column2]]-ExactCount!E11)/ExactCount!E11*100</f>
        <v>94.038435327790665</v>
      </c>
      <c r="G46">
        <f>CsurosCounter_en_6[[#This Row],[Column2]]-ExactCount!E11</f>
        <v>-6899.6</v>
      </c>
      <c r="I46" t="s">
        <v>15</v>
      </c>
      <c r="J46" t="s">
        <v>685</v>
      </c>
      <c r="K46" t="s">
        <v>686</v>
      </c>
      <c r="L46">
        <f>ABS(CsurosCounter_en_7[[#This Row],[Column2]]-ExactCount!E11)/ExactCount!E11*100</f>
        <v>89.851437917404937</v>
      </c>
      <c r="M46">
        <f>CsurosCounter_en_7[[#This Row],[Column2]]-ExactCount!E11</f>
        <v>-6592.4</v>
      </c>
      <c r="O46" t="s">
        <v>15</v>
      </c>
      <c r="P46" t="s">
        <v>735</v>
      </c>
      <c r="Q46" t="s">
        <v>736</v>
      </c>
      <c r="R46">
        <f>ABS(CsurosCounter_en_8[[#This Row],[Column2]]-ExactCount!E11)/ExactCount!E11*100</f>
        <v>83.103448275862064</v>
      </c>
      <c r="S46">
        <f>CsurosCounter_en_8[[#This Row],[Column2]]-ExactCount!E11</f>
        <v>-6097.3</v>
      </c>
      <c r="U46" t="s">
        <v>15</v>
      </c>
      <c r="V46" t="s">
        <v>784</v>
      </c>
      <c r="W46" t="s">
        <v>785</v>
      </c>
      <c r="X46">
        <f>ABS(CsurosCounter_en_939[[#This Row],[Column2]]-ExactCount!E11)/ExactCount!E11*100</f>
        <v>72.717732043069375</v>
      </c>
      <c r="Y46">
        <f>CsurosCounter_en_939[[#This Row],[Column2]]-ExactCount!E11</f>
        <v>-5335.3</v>
      </c>
      <c r="AA46" t="s">
        <v>15</v>
      </c>
      <c r="AB46" t="s">
        <v>833</v>
      </c>
      <c r="AC46" t="s">
        <v>834</v>
      </c>
      <c r="AD46">
        <f>ABS(CsurosCounter_en_10[[#This Row],[Column2]]-ExactCount!E11)/ExactCount!E11*100</f>
        <v>57.932397437644809</v>
      </c>
      <c r="AE46">
        <f>CsurosCounter_en_10[[#This Row],[Column2]]-ExactCount!E11</f>
        <v>-4250.5</v>
      </c>
    </row>
    <row r="47" spans="2:31" x14ac:dyDescent="0.3">
      <c r="C47" t="s">
        <v>17</v>
      </c>
      <c r="D47" t="s">
        <v>635</v>
      </c>
      <c r="E47" t="s">
        <v>636</v>
      </c>
      <c r="F47">
        <f>ABS(CsurosCounter_en_6[[#This Row],[Column2]]-ExactCount!E12)/ExactCount!E12*100</f>
        <v>94.028607137897509</v>
      </c>
      <c r="G47">
        <f>CsurosCounter_en_6[[#This Row],[Column2]]-ExactCount!E12</f>
        <v>-6771</v>
      </c>
      <c r="I47" t="s">
        <v>17</v>
      </c>
      <c r="J47" t="s">
        <v>687</v>
      </c>
      <c r="K47" t="s">
        <v>688</v>
      </c>
      <c r="L47">
        <f>ABS(CsurosCounter_en_7[[#This Row],[Column2]]-ExactCount!E12)/ExactCount!E12*100</f>
        <v>89.720872101097072</v>
      </c>
      <c r="M47">
        <f>CsurosCounter_en_7[[#This Row],[Column2]]-ExactCount!E12</f>
        <v>-6460.8</v>
      </c>
      <c r="O47" t="s">
        <v>17</v>
      </c>
      <c r="P47" t="s">
        <v>737</v>
      </c>
      <c r="Q47" t="s">
        <v>738</v>
      </c>
      <c r="R47">
        <f>ABS(CsurosCounter_en_8[[#This Row],[Column2]]-ExactCount!E12)/ExactCount!E12*100</f>
        <v>82.935703374531315</v>
      </c>
      <c r="S47">
        <f>CsurosCounter_en_8[[#This Row],[Column2]]-ExactCount!E12</f>
        <v>-5972.2</v>
      </c>
      <c r="U47" t="s">
        <v>17</v>
      </c>
      <c r="V47" t="s">
        <v>786</v>
      </c>
      <c r="W47" t="s">
        <v>787</v>
      </c>
      <c r="X47">
        <f>ABS(CsurosCounter_en_939[[#This Row],[Column2]]-ExactCount!E12)/ExactCount!E12*100</f>
        <v>72.655186779613928</v>
      </c>
      <c r="Y47">
        <f>CsurosCounter_en_939[[#This Row],[Column2]]-ExactCount!E12</f>
        <v>-5231.8999999999996</v>
      </c>
      <c r="AA47" t="s">
        <v>17</v>
      </c>
      <c r="AB47" t="s">
        <v>835</v>
      </c>
      <c r="AC47" t="s">
        <v>836</v>
      </c>
      <c r="AD47">
        <f>ABS(CsurosCounter_en_10[[#This Row],[Column2]]-ExactCount!E12)/ExactCount!E12*100</f>
        <v>57.42674628523816</v>
      </c>
      <c r="AE47">
        <f>CsurosCounter_en_10[[#This Row],[Column2]]-ExactCount!E12</f>
        <v>-4135.3</v>
      </c>
    </row>
    <row r="48" spans="2:31" x14ac:dyDescent="0.3">
      <c r="C48" t="s">
        <v>19</v>
      </c>
      <c r="D48" t="s">
        <v>637</v>
      </c>
      <c r="E48" t="s">
        <v>638</v>
      </c>
      <c r="F48">
        <f>ABS(CsurosCounter_en_6[[#This Row],[Column2]]-ExactCount!E13)/ExactCount!E13*100</f>
        <v>93.207577720207254</v>
      </c>
      <c r="G48">
        <f>CsurosCounter_en_6[[#This Row],[Column2]]-ExactCount!E13</f>
        <v>-5756.5</v>
      </c>
      <c r="I48" t="s">
        <v>19</v>
      </c>
      <c r="J48" t="s">
        <v>689</v>
      </c>
      <c r="K48" t="s">
        <v>690</v>
      </c>
      <c r="L48">
        <f>ABS(CsurosCounter_en_7[[#This Row],[Column2]]-ExactCount!E13)/ExactCount!E13*100</f>
        <v>88.562176165803123</v>
      </c>
      <c r="M48">
        <f>CsurosCounter_en_7[[#This Row],[Column2]]-ExactCount!E13</f>
        <v>-5469.6</v>
      </c>
      <c r="O48" t="s">
        <v>19</v>
      </c>
      <c r="P48" t="s">
        <v>739</v>
      </c>
      <c r="Q48" t="s">
        <v>740</v>
      </c>
      <c r="R48">
        <f>ABS(CsurosCounter_en_8[[#This Row],[Column2]]-ExactCount!E13)/ExactCount!E13*100</f>
        <v>81.028173575129543</v>
      </c>
      <c r="S48">
        <f>CsurosCounter_en_8[[#This Row],[Column2]]-ExactCount!E13</f>
        <v>-5004.3</v>
      </c>
      <c r="U48" t="s">
        <v>19</v>
      </c>
      <c r="V48" t="s">
        <v>788</v>
      </c>
      <c r="W48" t="s">
        <v>789</v>
      </c>
      <c r="X48">
        <f>ABS(CsurosCounter_en_939[[#This Row],[Column2]]-ExactCount!E13)/ExactCount!E13*100</f>
        <v>69.995142487046621</v>
      </c>
      <c r="Y48">
        <f>CsurosCounter_en_939[[#This Row],[Column2]]-ExactCount!E13</f>
        <v>-4322.8999999999996</v>
      </c>
      <c r="AA48" t="s">
        <v>19</v>
      </c>
      <c r="AB48" t="s">
        <v>837</v>
      </c>
      <c r="AC48" t="s">
        <v>838</v>
      </c>
      <c r="AD48">
        <f>ABS(CsurosCounter_en_10[[#This Row],[Column2]]-ExactCount!E13)/ExactCount!E13*100</f>
        <v>54.430051813471501</v>
      </c>
      <c r="AE48">
        <f>CsurosCounter_en_10[[#This Row],[Column2]]-ExactCount!E13</f>
        <v>-3361.6</v>
      </c>
    </row>
    <row r="49" spans="3:31" x14ac:dyDescent="0.3">
      <c r="C49" t="s">
        <v>21</v>
      </c>
      <c r="D49" t="s">
        <v>639</v>
      </c>
      <c r="E49" t="s">
        <v>640</v>
      </c>
      <c r="F49">
        <f>ABS(CsurosCounter_en_6[[#This Row],[Column2]]-ExactCount!E14)/ExactCount!E14*100</f>
        <v>92.401278676194053</v>
      </c>
      <c r="G49">
        <f>CsurosCounter_en_6[[#This Row],[Column2]]-ExactCount!E14</f>
        <v>-4913.8999999999996</v>
      </c>
      <c r="I49" t="s">
        <v>21</v>
      </c>
      <c r="J49" t="s">
        <v>691</v>
      </c>
      <c r="K49" t="s">
        <v>692</v>
      </c>
      <c r="L49">
        <f>ABS(CsurosCounter_en_7[[#This Row],[Column2]]-ExactCount!E14)/ExactCount!E14*100</f>
        <v>87.11545693869877</v>
      </c>
      <c r="M49">
        <f>CsurosCounter_en_7[[#This Row],[Column2]]-ExactCount!E14</f>
        <v>-4632.8</v>
      </c>
      <c r="O49" t="s">
        <v>21</v>
      </c>
      <c r="P49" t="s">
        <v>741</v>
      </c>
      <c r="Q49" t="s">
        <v>742</v>
      </c>
      <c r="R49">
        <f>ABS(CsurosCounter_en_8[[#This Row],[Column2]]-ExactCount!E14)/ExactCount!E14*100</f>
        <v>79.007145543437389</v>
      </c>
      <c r="S49">
        <f>CsurosCounter_en_8[[#This Row],[Column2]]-ExactCount!E14</f>
        <v>-4201.6000000000004</v>
      </c>
      <c r="U49" t="s">
        <v>21</v>
      </c>
      <c r="V49" t="s">
        <v>790</v>
      </c>
      <c r="W49" t="s">
        <v>791</v>
      </c>
      <c r="X49">
        <f>ABS(CsurosCounter_en_939[[#This Row],[Column2]]-ExactCount!E14)/ExactCount!E14*100</f>
        <v>66.965024445280179</v>
      </c>
      <c r="Y49">
        <f>CsurosCounter_en_939[[#This Row],[Column2]]-ExactCount!E14</f>
        <v>-3561.2</v>
      </c>
      <c r="AA49" t="s">
        <v>21</v>
      </c>
      <c r="AB49" t="s">
        <v>839</v>
      </c>
      <c r="AC49" t="s">
        <v>840</v>
      </c>
      <c r="AD49">
        <f>ABS(CsurosCounter_en_10[[#This Row],[Column2]]-ExactCount!E14)/ExactCount!E14*100</f>
        <v>50.955246333207974</v>
      </c>
      <c r="AE49">
        <f>CsurosCounter_en_10[[#This Row],[Column2]]-ExactCount!E14</f>
        <v>-2709.8</v>
      </c>
    </row>
    <row r="50" spans="3:31" x14ac:dyDescent="0.3">
      <c r="C50" t="s">
        <v>23</v>
      </c>
      <c r="D50" t="s">
        <v>641</v>
      </c>
      <c r="E50" t="s">
        <v>642</v>
      </c>
      <c r="F50">
        <f>ABS(CsurosCounter_en_6[[#This Row],[Column2]]-ExactCount!E15)/ExactCount!E15*100</f>
        <v>91.638441998306519</v>
      </c>
      <c r="G50">
        <f>CsurosCounter_en_6[[#This Row],[Column2]]-ExactCount!E15</f>
        <v>-4329</v>
      </c>
      <c r="I50" t="s">
        <v>23</v>
      </c>
      <c r="J50" t="s">
        <v>693</v>
      </c>
      <c r="K50" t="s">
        <v>694</v>
      </c>
      <c r="L50">
        <f>ABS(CsurosCounter_en_7[[#This Row],[Column2]]-ExactCount!E15)/ExactCount!E15*100</f>
        <v>85.895427603725651</v>
      </c>
      <c r="M50">
        <f>CsurosCounter_en_7[[#This Row],[Column2]]-ExactCount!E15</f>
        <v>-4057.7</v>
      </c>
      <c r="O50" t="s">
        <v>23</v>
      </c>
      <c r="P50" t="s">
        <v>743</v>
      </c>
      <c r="Q50" t="s">
        <v>744</v>
      </c>
      <c r="R50">
        <f>ABS(CsurosCounter_en_8[[#This Row],[Column2]]-ExactCount!E15)/ExactCount!E15*100</f>
        <v>77.034292972057571</v>
      </c>
      <c r="S50">
        <f>CsurosCounter_en_8[[#This Row],[Column2]]-ExactCount!E15</f>
        <v>-3639.1</v>
      </c>
      <c r="U50" t="s">
        <v>23</v>
      </c>
      <c r="V50" t="s">
        <v>792</v>
      </c>
      <c r="W50" t="s">
        <v>793</v>
      </c>
      <c r="X50">
        <f>ABS(CsurosCounter_en_939[[#This Row],[Column2]]-ExactCount!E15)/ExactCount!E15*100</f>
        <v>64.551227773073677</v>
      </c>
      <c r="Y50">
        <f>CsurosCounter_en_939[[#This Row],[Column2]]-ExactCount!E15</f>
        <v>-3049.4</v>
      </c>
      <c r="AA50" t="s">
        <v>23</v>
      </c>
      <c r="AB50" t="s">
        <v>841</v>
      </c>
      <c r="AC50" t="s">
        <v>842</v>
      </c>
      <c r="AD50">
        <f>ABS(CsurosCounter_en_10[[#This Row],[Column2]]-ExactCount!E15)/ExactCount!E15*100</f>
        <v>47.508467400508046</v>
      </c>
      <c r="AE50">
        <f>CsurosCounter_en_10[[#This Row],[Column2]]-ExactCount!E15</f>
        <v>-2244.3000000000002</v>
      </c>
    </row>
    <row r="51" spans="3:31" x14ac:dyDescent="0.3">
      <c r="C51" t="s">
        <v>25</v>
      </c>
      <c r="D51" t="s">
        <v>643</v>
      </c>
      <c r="E51" t="s">
        <v>644</v>
      </c>
      <c r="F51">
        <f>ABS(CsurosCounter_en_6[[#This Row],[Column2]]-ExactCount!E16)/ExactCount!E16*100</f>
        <v>89.754258586986865</v>
      </c>
      <c r="G51">
        <f>CsurosCounter_en_6[[#This Row],[Column2]]-ExactCount!E16</f>
        <v>-3214.1</v>
      </c>
      <c r="I51" t="s">
        <v>27</v>
      </c>
      <c r="J51" t="s">
        <v>695</v>
      </c>
      <c r="K51" t="s">
        <v>696</v>
      </c>
      <c r="L51">
        <f>ABS(CsurosCounter_en_7[[#This Row],[Column2]]-ExactCount!E16)/ExactCount!E16*100</f>
        <v>82.904216699246021</v>
      </c>
      <c r="M51">
        <f>CsurosCounter_en_7[[#This Row],[Column2]]-ExactCount!E16</f>
        <v>-2968.8</v>
      </c>
      <c r="O51" t="s">
        <v>25</v>
      </c>
      <c r="P51" t="s">
        <v>745</v>
      </c>
      <c r="Q51" t="s">
        <v>746</v>
      </c>
      <c r="R51">
        <f>ABS(CsurosCounter_en_8[[#This Row],[Column2]]-ExactCount!E16)/ExactCount!E16*100</f>
        <v>72.180955040491483</v>
      </c>
      <c r="S51">
        <f>CsurosCounter_en_8[[#This Row],[Column2]]-ExactCount!E16</f>
        <v>-2584.8000000000002</v>
      </c>
      <c r="U51" t="s">
        <v>25</v>
      </c>
      <c r="V51" t="s">
        <v>794</v>
      </c>
      <c r="W51" t="s">
        <v>795</v>
      </c>
      <c r="X51">
        <f>ABS(CsurosCounter_en_939[[#This Row],[Column2]]-ExactCount!E16)/ExactCount!E16*100</f>
        <v>57.349902261937999</v>
      </c>
      <c r="Y51">
        <f>CsurosCounter_en_939[[#This Row],[Column2]]-ExactCount!E16</f>
        <v>-2053.6999999999998</v>
      </c>
      <c r="AA51" t="s">
        <v>25</v>
      </c>
      <c r="AB51" t="s">
        <v>843</v>
      </c>
      <c r="AC51" t="s">
        <v>844</v>
      </c>
      <c r="AD51">
        <f>ABS(CsurosCounter_en_10[[#This Row],[Column2]]-ExactCount!E16)/ExactCount!E16*100</f>
        <v>39.363306339011444</v>
      </c>
      <c r="AE51">
        <f>CsurosCounter_en_10[[#This Row],[Column2]]-ExactCount!E16</f>
        <v>-1409.6</v>
      </c>
    </row>
    <row r="52" spans="3:31" x14ac:dyDescent="0.3">
      <c r="C52" t="s">
        <v>27</v>
      </c>
      <c r="D52" t="s">
        <v>645</v>
      </c>
      <c r="E52" t="s">
        <v>646</v>
      </c>
      <c r="F52">
        <f>ABS(CsurosCounter_en_6[[#This Row],[Column2]]-ExactCount!E17)/ExactCount!E17*100</f>
        <v>89.755960729312761</v>
      </c>
      <c r="G52">
        <f>CsurosCounter_en_6[[#This Row],[Column2]]-ExactCount!E17</f>
        <v>-3199.8</v>
      </c>
      <c r="I52" t="s">
        <v>25</v>
      </c>
      <c r="J52" t="s">
        <v>697</v>
      </c>
      <c r="K52" t="s">
        <v>698</v>
      </c>
      <c r="L52">
        <f>ABS(CsurosCounter_en_7[[#This Row],[Column2]]-ExactCount!E17)/ExactCount!E17*100</f>
        <v>82.889200561009815</v>
      </c>
      <c r="M52">
        <f>CsurosCounter_en_7[[#This Row],[Column2]]-ExactCount!E17</f>
        <v>-2955</v>
      </c>
      <c r="O52" t="s">
        <v>27</v>
      </c>
      <c r="P52" t="s">
        <v>747</v>
      </c>
      <c r="Q52" t="s">
        <v>748</v>
      </c>
      <c r="R52">
        <f>ABS(CsurosCounter_en_8[[#This Row],[Column2]]-ExactCount!E17)/ExactCount!E17*100</f>
        <v>72.176718092566617</v>
      </c>
      <c r="S52">
        <f>CsurosCounter_en_8[[#This Row],[Column2]]-ExactCount!E17</f>
        <v>-2573.1</v>
      </c>
      <c r="U52" t="s">
        <v>27</v>
      </c>
      <c r="V52" t="s">
        <v>796</v>
      </c>
      <c r="W52" t="s">
        <v>797</v>
      </c>
      <c r="X52">
        <f>ABS(CsurosCounter_en_939[[#This Row],[Column2]]-ExactCount!E17)/ExactCount!E17*100</f>
        <v>57.166900420757358</v>
      </c>
      <c r="Y52">
        <f>CsurosCounter_en_939[[#This Row],[Column2]]-ExactCount!E17</f>
        <v>-2038</v>
      </c>
      <c r="AA52" t="s">
        <v>27</v>
      </c>
      <c r="AB52" t="s">
        <v>845</v>
      </c>
      <c r="AC52" t="s">
        <v>846</v>
      </c>
      <c r="AD52">
        <f>ABS(CsurosCounter_en_10[[#This Row],[Column2]]-ExactCount!E17)/ExactCount!E17*100</f>
        <v>39.309957924263678</v>
      </c>
      <c r="AE52">
        <f>CsurosCounter_en_10[[#This Row],[Column2]]-ExactCount!E17</f>
        <v>-1401.4</v>
      </c>
    </row>
    <row r="53" spans="3:31" x14ac:dyDescent="0.3">
      <c r="C53" t="s">
        <v>29</v>
      </c>
      <c r="D53" t="s">
        <v>647</v>
      </c>
      <c r="E53" t="s">
        <v>648</v>
      </c>
      <c r="F53">
        <f>ABS(CsurosCounter_en_6[[#This Row],[Column2]]-ExactCount!E18)/ExactCount!E18*100</f>
        <v>87.437591776798826</v>
      </c>
      <c r="G53">
        <f>CsurosCounter_en_6[[#This Row],[Column2]]-ExactCount!E18</f>
        <v>-2381.8000000000002</v>
      </c>
      <c r="I53" t="s">
        <v>29</v>
      </c>
      <c r="J53" t="s">
        <v>699</v>
      </c>
      <c r="K53" t="s">
        <v>700</v>
      </c>
      <c r="L53">
        <f>ABS(CsurosCounter_en_7[[#This Row],[Column2]]-ExactCount!E18)/ExactCount!E18*100</f>
        <v>79.486049926578545</v>
      </c>
      <c r="M53">
        <f>CsurosCounter_en_7[[#This Row],[Column2]]-ExactCount!E18</f>
        <v>-2165.1999999999998</v>
      </c>
      <c r="O53" t="s">
        <v>29</v>
      </c>
      <c r="P53" t="s">
        <v>749</v>
      </c>
      <c r="Q53" t="s">
        <v>750</v>
      </c>
      <c r="R53">
        <f>ABS(CsurosCounter_en_8[[#This Row],[Column2]]-ExactCount!E18)/ExactCount!E18*100</f>
        <v>67.466960352422916</v>
      </c>
      <c r="S53">
        <f>CsurosCounter_en_8[[#This Row],[Column2]]-ExactCount!E18</f>
        <v>-1837.8</v>
      </c>
      <c r="U53" t="s">
        <v>29</v>
      </c>
      <c r="V53" t="s">
        <v>798</v>
      </c>
      <c r="W53" t="s">
        <v>799</v>
      </c>
      <c r="X53">
        <f>ABS(CsurosCounter_en_939[[#This Row],[Column2]]-ExactCount!E18)/ExactCount!E18*100</f>
        <v>51.63362701908958</v>
      </c>
      <c r="Y53">
        <f>CsurosCounter_en_939[[#This Row],[Column2]]-ExactCount!E18</f>
        <v>-1406.5</v>
      </c>
      <c r="AA53" t="s">
        <v>29</v>
      </c>
      <c r="AB53" t="s">
        <v>847</v>
      </c>
      <c r="AC53" t="s">
        <v>848</v>
      </c>
      <c r="AD53">
        <f>ABS(CsurosCounter_en_10[[#This Row],[Column2]]-ExactCount!E18)/ExactCount!E18*100</f>
        <v>30.936123348017624</v>
      </c>
      <c r="AE53">
        <f>CsurosCounter_en_10[[#This Row],[Column2]]-ExactCount!E18</f>
        <v>-842.7</v>
      </c>
    </row>
    <row r="54" spans="3:31" x14ac:dyDescent="0.3">
      <c r="C54" t="s">
        <v>31</v>
      </c>
      <c r="D54" t="s">
        <v>649</v>
      </c>
      <c r="E54" t="s">
        <v>650</v>
      </c>
      <c r="F54">
        <f>ABS(CsurosCounter_en_6[[#This Row],[Column2]]-ExactCount!E19)/ExactCount!E19*100</f>
        <v>86.730693845550761</v>
      </c>
      <c r="G54">
        <f>CsurosCounter_en_6[[#This Row],[Column2]]-ExactCount!E19</f>
        <v>-2212.5</v>
      </c>
      <c r="I54" t="s">
        <v>31</v>
      </c>
      <c r="J54" t="s">
        <v>701</v>
      </c>
      <c r="K54" t="s">
        <v>702</v>
      </c>
      <c r="L54">
        <f>ABS(CsurosCounter_en_7[[#This Row],[Column2]]-ExactCount!E19)/ExactCount!E19*100</f>
        <v>78.467267738141913</v>
      </c>
      <c r="M54">
        <f>CsurosCounter_en_7[[#This Row],[Column2]]-ExactCount!E19</f>
        <v>-2001.7</v>
      </c>
      <c r="O54" t="s">
        <v>31</v>
      </c>
      <c r="P54" t="s">
        <v>751</v>
      </c>
      <c r="Q54" t="s">
        <v>752</v>
      </c>
      <c r="R54">
        <f>ABS(CsurosCounter_en_8[[#This Row],[Column2]]-ExactCount!E19)/ExactCount!E19*100</f>
        <v>65.919247353978832</v>
      </c>
      <c r="S54">
        <f>CsurosCounter_en_8[[#This Row],[Column2]]-ExactCount!E19</f>
        <v>-1681.6</v>
      </c>
      <c r="U54" t="s">
        <v>31</v>
      </c>
      <c r="V54" t="s">
        <v>800</v>
      </c>
      <c r="W54" t="s">
        <v>801</v>
      </c>
      <c r="X54">
        <f>ABS(CsurosCounter_en_939[[#This Row],[Column2]]-ExactCount!E19)/ExactCount!E19*100</f>
        <v>49.960799686397486</v>
      </c>
      <c r="Y54">
        <f>CsurosCounter_en_939[[#This Row],[Column2]]-ExactCount!E19</f>
        <v>-1274.5</v>
      </c>
      <c r="AA54" t="s">
        <v>31</v>
      </c>
      <c r="AB54" t="s">
        <v>849</v>
      </c>
      <c r="AC54" t="s">
        <v>850</v>
      </c>
      <c r="AD54">
        <f>ABS(CsurosCounter_en_10[[#This Row],[Column2]]-ExactCount!E19)/ExactCount!E19*100</f>
        <v>29.972559780478242</v>
      </c>
      <c r="AE54">
        <f>CsurosCounter_en_10[[#This Row],[Column2]]-ExactCount!E19</f>
        <v>-764.59999999999991</v>
      </c>
    </row>
    <row r="55" spans="3:31" x14ac:dyDescent="0.3">
      <c r="C55" t="s">
        <v>33</v>
      </c>
      <c r="D55" t="s">
        <v>651</v>
      </c>
      <c r="E55" t="s">
        <v>652</v>
      </c>
      <c r="F55">
        <f>ABS(CsurosCounter_en_6[[#This Row],[Column2]]-ExactCount!E20)/ExactCount!E20*100</f>
        <v>86.223602484472067</v>
      </c>
      <c r="G55">
        <f>CsurosCounter_en_6[[#This Row],[Column2]]-ExactCount!E20</f>
        <v>-2082.3000000000002</v>
      </c>
      <c r="I55" t="s">
        <v>33</v>
      </c>
      <c r="J55" t="s">
        <v>703</v>
      </c>
      <c r="K55" t="s">
        <v>704</v>
      </c>
      <c r="L55">
        <f>ABS(CsurosCounter_en_7[[#This Row],[Column2]]-ExactCount!E20)/ExactCount!E20*100</f>
        <v>77.374741200828154</v>
      </c>
      <c r="M55">
        <f>CsurosCounter_en_7[[#This Row],[Column2]]-ExactCount!E20</f>
        <v>-1868.6</v>
      </c>
      <c r="O55" t="s">
        <v>33</v>
      </c>
      <c r="P55" t="s">
        <v>753</v>
      </c>
      <c r="Q55" t="s">
        <v>754</v>
      </c>
      <c r="R55">
        <f>ABS(CsurosCounter_en_8[[#This Row],[Column2]]-ExactCount!E20)/ExactCount!E20*100</f>
        <v>65.097308488612839</v>
      </c>
      <c r="S55">
        <f>CsurosCounter_en_8[[#This Row],[Column2]]-ExactCount!E20</f>
        <v>-1572.1</v>
      </c>
      <c r="U55" t="s">
        <v>33</v>
      </c>
      <c r="V55" t="s">
        <v>802</v>
      </c>
      <c r="W55" t="s">
        <v>803</v>
      </c>
      <c r="X55">
        <f>ABS(CsurosCounter_en_939[[#This Row],[Column2]]-ExactCount!E20)/ExactCount!E20*100</f>
        <v>48.78674948240166</v>
      </c>
      <c r="Y55">
        <f>CsurosCounter_en_939[[#This Row],[Column2]]-ExactCount!E20</f>
        <v>-1178.2</v>
      </c>
      <c r="AA55" t="s">
        <v>33</v>
      </c>
      <c r="AB55" t="s">
        <v>851</v>
      </c>
      <c r="AC55" t="s">
        <v>852</v>
      </c>
      <c r="AD55">
        <f>ABS(CsurosCounter_en_10[[#This Row],[Column2]]-ExactCount!E20)/ExactCount!E20*100</f>
        <v>29.16770186335404</v>
      </c>
      <c r="AE55">
        <f>CsurosCounter_en_10[[#This Row],[Column2]]-ExactCount!E20</f>
        <v>-704.40000000000009</v>
      </c>
    </row>
    <row r="56" spans="3:31" x14ac:dyDescent="0.3">
      <c r="C56" t="s">
        <v>35</v>
      </c>
      <c r="D56" t="s">
        <v>653</v>
      </c>
      <c r="E56" t="s">
        <v>654</v>
      </c>
      <c r="F56">
        <f>ABS(CsurosCounter_en_6[[#This Row],[Column2]]-ExactCount!E21)/ExactCount!E21*100</f>
        <v>85.534535855697314</v>
      </c>
      <c r="G56">
        <f>CsurosCounter_en_6[[#This Row],[Column2]]-ExactCount!E21</f>
        <v>-1944.2</v>
      </c>
      <c r="I56" t="s">
        <v>35</v>
      </c>
      <c r="J56" t="s">
        <v>705</v>
      </c>
      <c r="K56" t="s">
        <v>706</v>
      </c>
      <c r="L56">
        <f>ABS(CsurosCounter_en_7[[#This Row],[Column2]]-ExactCount!E21)/ExactCount!E21*100</f>
        <v>76.445226572811251</v>
      </c>
      <c r="M56">
        <f>CsurosCounter_en_7[[#This Row],[Column2]]-ExactCount!E21</f>
        <v>-1737.6</v>
      </c>
      <c r="O56" t="s">
        <v>35</v>
      </c>
      <c r="P56" t="s">
        <v>755</v>
      </c>
      <c r="Q56" t="s">
        <v>756</v>
      </c>
      <c r="R56">
        <f>ABS(CsurosCounter_en_8[[#This Row],[Column2]]-ExactCount!E21)/ExactCount!E21*100</f>
        <v>63.55917289925209</v>
      </c>
      <c r="S56">
        <f>CsurosCounter_en_8[[#This Row],[Column2]]-ExactCount!E21</f>
        <v>-1444.7</v>
      </c>
      <c r="U56" t="s">
        <v>35</v>
      </c>
      <c r="V56" t="s">
        <v>804</v>
      </c>
      <c r="W56" t="s">
        <v>805</v>
      </c>
      <c r="X56">
        <f>ABS(CsurosCounter_en_939[[#This Row],[Column2]]-ExactCount!E21)/ExactCount!E21*100</f>
        <v>46.673999120105591</v>
      </c>
      <c r="Y56">
        <f>CsurosCounter_en_939[[#This Row],[Column2]]-ExactCount!E21</f>
        <v>-1060.9000000000001</v>
      </c>
      <c r="AA56" t="s">
        <v>35</v>
      </c>
      <c r="AB56" t="s">
        <v>853</v>
      </c>
      <c r="AC56" t="s">
        <v>854</v>
      </c>
      <c r="AD56">
        <f>ABS(CsurosCounter_en_10[[#This Row],[Column2]]-ExactCount!E21)/ExactCount!E21*100</f>
        <v>27.439507259128909</v>
      </c>
      <c r="AE56">
        <f>CsurosCounter_en_10[[#This Row],[Column2]]-ExactCount!E21</f>
        <v>-623.70000000000005</v>
      </c>
    </row>
    <row r="57" spans="3:31" x14ac:dyDescent="0.3">
      <c r="C57" t="s">
        <v>37</v>
      </c>
      <c r="D57" t="s">
        <v>655</v>
      </c>
      <c r="E57" t="s">
        <v>656</v>
      </c>
      <c r="F57">
        <f>ABS(CsurosCounter_en_6[[#This Row],[Column2]]-ExactCount!E22)/ExactCount!E22*100</f>
        <v>85.190217391304344</v>
      </c>
      <c r="G57">
        <f>CsurosCounter_en_6[[#This Row],[Column2]]-ExactCount!E22</f>
        <v>-1881</v>
      </c>
      <c r="I57" t="s">
        <v>37</v>
      </c>
      <c r="J57" t="s">
        <v>707</v>
      </c>
      <c r="K57" t="s">
        <v>708</v>
      </c>
      <c r="L57">
        <f>ABS(CsurosCounter_en_7[[#This Row],[Column2]]-ExactCount!E22)/ExactCount!E22*100</f>
        <v>76.032608695652172</v>
      </c>
      <c r="M57">
        <f>CsurosCounter_en_7[[#This Row],[Column2]]-ExactCount!E22</f>
        <v>-1678.8</v>
      </c>
      <c r="O57" t="s">
        <v>37</v>
      </c>
      <c r="P57" t="s">
        <v>757</v>
      </c>
      <c r="Q57" t="s">
        <v>758</v>
      </c>
      <c r="R57">
        <f>ABS(CsurosCounter_en_8[[#This Row],[Column2]]-ExactCount!E22)/ExactCount!E22*100</f>
        <v>62.812500000000007</v>
      </c>
      <c r="S57">
        <f>CsurosCounter_en_8[[#This Row],[Column2]]-ExactCount!E22</f>
        <v>-1386.9</v>
      </c>
      <c r="U57" t="s">
        <v>37</v>
      </c>
      <c r="V57" t="s">
        <v>806</v>
      </c>
      <c r="W57" t="s">
        <v>807</v>
      </c>
      <c r="X57">
        <f>ABS(CsurosCounter_en_939[[#This Row],[Column2]]-ExactCount!E22)/ExactCount!E22*100</f>
        <v>45.914855072463766</v>
      </c>
      <c r="Y57">
        <f>CsurosCounter_en_939[[#This Row],[Column2]]-ExactCount!E22</f>
        <v>-1013.8</v>
      </c>
      <c r="AA57" t="s">
        <v>37</v>
      </c>
      <c r="AB57" t="s">
        <v>855</v>
      </c>
      <c r="AC57" t="s">
        <v>856</v>
      </c>
      <c r="AD57">
        <f>ABS(CsurosCounter_en_10[[#This Row],[Column2]]-ExactCount!E22)/ExactCount!E22*100</f>
        <v>27.178442028985504</v>
      </c>
      <c r="AE57">
        <f>CsurosCounter_en_10[[#This Row],[Column2]]-ExactCount!E22</f>
        <v>-600.09999999999991</v>
      </c>
    </row>
    <row r="58" spans="3:31" x14ac:dyDescent="0.3">
      <c r="C58" t="s">
        <v>39</v>
      </c>
      <c r="D58" t="s">
        <v>657</v>
      </c>
      <c r="E58" t="s">
        <v>658</v>
      </c>
      <c r="F58">
        <f>ABS(CsurosCounter_en_6[[#This Row],[Column2]]-ExactCount!E23)/ExactCount!E23*100</f>
        <v>81.676718938480093</v>
      </c>
      <c r="G58">
        <f>CsurosCounter_en_6[[#This Row],[Column2]]-ExactCount!E23</f>
        <v>-1354.2</v>
      </c>
      <c r="I58" t="s">
        <v>39</v>
      </c>
      <c r="J58" t="s">
        <v>709</v>
      </c>
      <c r="K58" t="s">
        <v>710</v>
      </c>
      <c r="L58">
        <f>ABS(CsurosCounter_en_7[[#This Row],[Column2]]-ExactCount!E23)/ExactCount!E23*100</f>
        <v>71.27261761158023</v>
      </c>
      <c r="M58">
        <f>CsurosCounter_en_7[[#This Row],[Column2]]-ExactCount!E23</f>
        <v>-1181.7</v>
      </c>
      <c r="O58" t="s">
        <v>39</v>
      </c>
      <c r="P58" t="s">
        <v>759</v>
      </c>
      <c r="Q58" t="s">
        <v>760</v>
      </c>
      <c r="R58">
        <f>ABS(CsurosCounter_en_8[[#This Row],[Column2]]-ExactCount!E23)/ExactCount!E23*100</f>
        <v>55.747889022919175</v>
      </c>
      <c r="S58">
        <f>CsurosCounter_en_8[[#This Row],[Column2]]-ExactCount!E23</f>
        <v>-924.3</v>
      </c>
      <c r="U58" t="s">
        <v>39</v>
      </c>
      <c r="V58" t="s">
        <v>808</v>
      </c>
      <c r="W58" t="s">
        <v>809</v>
      </c>
      <c r="X58">
        <f>ABS(CsurosCounter_en_939[[#This Row],[Column2]]-ExactCount!E23)/ExactCount!E23*100</f>
        <v>36.682750301568156</v>
      </c>
      <c r="Y58">
        <f>CsurosCounter_en_939[[#This Row],[Column2]]-ExactCount!E23</f>
        <v>-608.20000000000005</v>
      </c>
      <c r="AA58" t="s">
        <v>39</v>
      </c>
      <c r="AB58" t="s">
        <v>857</v>
      </c>
      <c r="AC58" t="s">
        <v>858</v>
      </c>
      <c r="AD58">
        <f>ABS(CsurosCounter_en_10[[#This Row],[Column2]]-ExactCount!E23)/ExactCount!E23*100</f>
        <v>19.240048250904703</v>
      </c>
      <c r="AE58">
        <f>CsurosCounter_en_10[[#This Row],[Column2]]-ExactCount!E23</f>
        <v>-319</v>
      </c>
    </row>
    <row r="59" spans="3:31" x14ac:dyDescent="0.3">
      <c r="C59" t="s">
        <v>41</v>
      </c>
      <c r="D59" t="s">
        <v>659</v>
      </c>
      <c r="E59" t="s">
        <v>660</v>
      </c>
      <c r="F59">
        <f>ABS(CsurosCounter_en_6[[#This Row],[Column2]]-ExactCount!E24)/ExactCount!E24*100</f>
        <v>80.893782383419691</v>
      </c>
      <c r="G59">
        <f>CsurosCounter_en_6[[#This Row],[Column2]]-ExactCount!E24</f>
        <v>-1249</v>
      </c>
      <c r="I59" t="s">
        <v>41</v>
      </c>
      <c r="J59" t="s">
        <v>711</v>
      </c>
      <c r="K59" t="s">
        <v>712</v>
      </c>
      <c r="L59">
        <f>ABS(CsurosCounter_en_7[[#This Row],[Column2]]-ExactCount!E24)/ExactCount!E24*100</f>
        <v>69.650259067357524</v>
      </c>
      <c r="M59">
        <f>CsurosCounter_en_7[[#This Row],[Column2]]-ExactCount!E24</f>
        <v>-1075.4000000000001</v>
      </c>
      <c r="O59" t="s">
        <v>41</v>
      </c>
      <c r="P59" t="s">
        <v>761</v>
      </c>
      <c r="Q59" t="s">
        <v>762</v>
      </c>
      <c r="R59">
        <f>ABS(CsurosCounter_en_8[[#This Row],[Column2]]-ExactCount!E24)/ExactCount!E24*100</f>
        <v>53.989637305699475</v>
      </c>
      <c r="S59">
        <f>CsurosCounter_en_8[[#This Row],[Column2]]-ExactCount!E24</f>
        <v>-833.6</v>
      </c>
      <c r="U59" t="s">
        <v>41</v>
      </c>
      <c r="V59" t="s">
        <v>810</v>
      </c>
      <c r="W59" t="s">
        <v>811</v>
      </c>
      <c r="X59">
        <f>ABS(CsurosCounter_en_939[[#This Row],[Column2]]-ExactCount!E24)/ExactCount!E24*100</f>
        <v>33.905440414507773</v>
      </c>
      <c r="Y59">
        <f>CsurosCounter_en_939[[#This Row],[Column2]]-ExactCount!E24</f>
        <v>-523.5</v>
      </c>
      <c r="AA59" t="s">
        <v>41</v>
      </c>
      <c r="AB59" t="s">
        <v>859</v>
      </c>
      <c r="AC59" t="s">
        <v>860</v>
      </c>
      <c r="AD59">
        <f>ABS(CsurosCounter_en_10[[#This Row],[Column2]]-ExactCount!E24)/ExactCount!E24*100</f>
        <v>17.059585492227985</v>
      </c>
      <c r="AE59">
        <f>CsurosCounter_en_10[[#This Row],[Column2]]-ExactCount!E24</f>
        <v>-263.40000000000009</v>
      </c>
    </row>
    <row r="60" spans="3:31" x14ac:dyDescent="0.3">
      <c r="C60" t="s">
        <v>43</v>
      </c>
      <c r="D60" t="s">
        <v>661</v>
      </c>
      <c r="E60" t="s">
        <v>662</v>
      </c>
      <c r="F60">
        <f>ABS(CsurosCounter_en_6[[#This Row],[Column2]]-ExactCount!E25)/ExactCount!E25*100</f>
        <v>78.533950617283949</v>
      </c>
      <c r="G60">
        <f>CsurosCounter_en_6[[#This Row],[Column2]]-ExactCount!E25</f>
        <v>-1017.8</v>
      </c>
      <c r="I60" t="s">
        <v>43</v>
      </c>
      <c r="J60" t="s">
        <v>713</v>
      </c>
      <c r="K60" t="s">
        <v>714</v>
      </c>
      <c r="L60">
        <f>ABS(CsurosCounter_en_7[[#This Row],[Column2]]-ExactCount!E25)/ExactCount!E25*100</f>
        <v>66.226851851851848</v>
      </c>
      <c r="M60">
        <f>CsurosCounter_en_7[[#This Row],[Column2]]-ExactCount!E25</f>
        <v>-858.3</v>
      </c>
      <c r="O60" t="s">
        <v>43</v>
      </c>
      <c r="P60" t="s">
        <v>763</v>
      </c>
      <c r="Q60" t="s">
        <v>764</v>
      </c>
      <c r="R60">
        <f>ABS(CsurosCounter_en_8[[#This Row],[Column2]]-ExactCount!E25)/ExactCount!E25*100</f>
        <v>50.054012345679013</v>
      </c>
      <c r="S60">
        <f>CsurosCounter_en_8[[#This Row],[Column2]]-ExactCount!E25</f>
        <v>-648.70000000000005</v>
      </c>
      <c r="U60" t="s">
        <v>43</v>
      </c>
      <c r="V60" t="s">
        <v>812</v>
      </c>
      <c r="W60" t="s">
        <v>813</v>
      </c>
      <c r="X60">
        <f>ABS(CsurosCounter_en_939[[#This Row],[Column2]]-ExactCount!E25)/ExactCount!E25*100</f>
        <v>29.683641975308646</v>
      </c>
      <c r="Y60">
        <f>CsurosCounter_en_939[[#This Row],[Column2]]-ExactCount!E25</f>
        <v>-384.70000000000005</v>
      </c>
      <c r="AA60" t="s">
        <v>43</v>
      </c>
      <c r="AB60" t="s">
        <v>861</v>
      </c>
      <c r="AC60" t="s">
        <v>862</v>
      </c>
      <c r="AD60">
        <f>ABS(CsurosCounter_en_10[[#This Row],[Column2]]-ExactCount!E25)/ExactCount!E25*100</f>
        <v>10.625000000000004</v>
      </c>
      <c r="AE60">
        <f>CsurosCounter_en_10[[#This Row],[Column2]]-ExactCount!E25</f>
        <v>-137.70000000000005</v>
      </c>
    </row>
    <row r="61" spans="3:31" x14ac:dyDescent="0.3">
      <c r="C61" t="s">
        <v>45</v>
      </c>
      <c r="D61" t="s">
        <v>663</v>
      </c>
      <c r="E61" t="s">
        <v>664</v>
      </c>
      <c r="F61">
        <f>ABS(CsurosCounter_en_6[[#This Row],[Column2]]-ExactCount!E26)/ExactCount!E26*100</f>
        <v>73.99387129724208</v>
      </c>
      <c r="G61">
        <f>CsurosCounter_en_6[[#This Row],[Column2]]-ExactCount!E26</f>
        <v>-724.4</v>
      </c>
      <c r="I61" t="s">
        <v>45</v>
      </c>
      <c r="J61" t="s">
        <v>715</v>
      </c>
      <c r="K61" t="s">
        <v>716</v>
      </c>
      <c r="L61">
        <f>ABS(CsurosCounter_en_7[[#This Row],[Column2]]-ExactCount!E26)/ExactCount!E26*100</f>
        <v>59.642492339121553</v>
      </c>
      <c r="M61">
        <f>CsurosCounter_en_7[[#This Row],[Column2]]-ExactCount!E26</f>
        <v>-583.9</v>
      </c>
      <c r="O61" t="s">
        <v>45</v>
      </c>
      <c r="P61" t="s">
        <v>765</v>
      </c>
      <c r="Q61" t="s">
        <v>766</v>
      </c>
      <c r="R61">
        <f>ABS(CsurosCounter_en_8[[#This Row],[Column2]]-ExactCount!E26)/ExactCount!E26*100</f>
        <v>42.584269662921351</v>
      </c>
      <c r="S61">
        <f>CsurosCounter_en_8[[#This Row],[Column2]]-ExactCount!E26</f>
        <v>-416.9</v>
      </c>
      <c r="U61" t="s">
        <v>45</v>
      </c>
      <c r="V61" t="s">
        <v>814</v>
      </c>
      <c r="W61" t="s">
        <v>815</v>
      </c>
      <c r="X61">
        <f>ABS(CsurosCounter_en_939[[#This Row],[Column2]]-ExactCount!E26)/ExactCount!E26*100</f>
        <v>23.656792645556692</v>
      </c>
      <c r="Y61">
        <f>CsurosCounter_en_939[[#This Row],[Column2]]-ExactCount!E26</f>
        <v>-231.60000000000002</v>
      </c>
      <c r="AA61" t="s">
        <v>45</v>
      </c>
      <c r="AB61" t="s">
        <v>228</v>
      </c>
      <c r="AC61" t="s">
        <v>863</v>
      </c>
      <c r="AD61">
        <f>ABS(CsurosCounter_en_10[[#This Row],[Column2]]-ExactCount!E26)/ExactCount!E26*100</f>
        <v>0</v>
      </c>
      <c r="AE61">
        <f>CsurosCounter_en_10[[#This Row],[Column2]]-ExactCount!E26</f>
        <v>0</v>
      </c>
    </row>
    <row r="62" spans="3:31" x14ac:dyDescent="0.3">
      <c r="C62" t="s">
        <v>47</v>
      </c>
      <c r="D62" t="s">
        <v>665</v>
      </c>
      <c r="E62" t="s">
        <v>666</v>
      </c>
      <c r="F62">
        <f>ABS(CsurosCounter_en_6[[#This Row],[Column2]]-ExactCount!E27)/ExactCount!E27*100</f>
        <v>25.29411764705883</v>
      </c>
      <c r="G62">
        <f>CsurosCounter_en_6[[#This Row],[Column2]]-ExactCount!E27</f>
        <v>-34.400000000000006</v>
      </c>
      <c r="I62" t="s">
        <v>47</v>
      </c>
      <c r="J62" t="s">
        <v>717</v>
      </c>
      <c r="K62" t="s">
        <v>718</v>
      </c>
      <c r="L62">
        <f>ABS(CsurosCounter_en_7[[#This Row],[Column2]]-ExactCount!E27)/ExactCount!E27*100</f>
        <v>2.7941176470588318</v>
      </c>
      <c r="M62">
        <f>CsurosCounter_en_7[[#This Row],[Column2]]-ExactCount!E27</f>
        <v>-3.8000000000000114</v>
      </c>
      <c r="O62" t="s">
        <v>47</v>
      </c>
      <c r="P62" t="s">
        <v>229</v>
      </c>
      <c r="Q62" t="s">
        <v>767</v>
      </c>
      <c r="R62">
        <f>ABS(CsurosCounter_en_8[[#This Row],[Column2]]-ExactCount!E27)/ExactCount!E27*100</f>
        <v>0</v>
      </c>
      <c r="S62">
        <f>CsurosCounter_en_8[[#This Row],[Column2]]-ExactCount!E27</f>
        <v>0</v>
      </c>
      <c r="U62" t="s">
        <v>47</v>
      </c>
      <c r="V62" t="s">
        <v>229</v>
      </c>
      <c r="W62" t="s">
        <v>816</v>
      </c>
      <c r="X62">
        <f>ABS(CsurosCounter_en_939[[#This Row],[Column2]]-ExactCount!E27)/ExactCount!E27*100</f>
        <v>0</v>
      </c>
      <c r="Y62">
        <f>CsurosCounter_en_939[[#This Row],[Column2]]-ExactCount!E27</f>
        <v>0</v>
      </c>
      <c r="AA62" t="s">
        <v>47</v>
      </c>
      <c r="AB62" t="s">
        <v>229</v>
      </c>
      <c r="AC62" t="s">
        <v>864</v>
      </c>
      <c r="AD62">
        <f>ABS(CsurosCounter_en_10[[#This Row],[Column2]]-ExactCount!E27)/ExactCount!E27*100</f>
        <v>0</v>
      </c>
      <c r="AE62">
        <f>CsurosCounter_en_10[[#This Row],[Column2]]-ExactCount!E27</f>
        <v>0</v>
      </c>
    </row>
    <row r="63" spans="3:31" x14ac:dyDescent="0.3">
      <c r="C63" t="s">
        <v>49</v>
      </c>
      <c r="D63" t="s">
        <v>667</v>
      </c>
      <c r="E63" t="s">
        <v>668</v>
      </c>
      <c r="F63">
        <f>ABS(CsurosCounter_en_6[[#This Row],[Column2]]-ExactCount!E28)/ExactCount!E28*100</f>
        <v>13.678160919540236</v>
      </c>
      <c r="G63">
        <f>CsurosCounter_en_6[[#This Row],[Column2]]-ExactCount!E28</f>
        <v>-11.900000000000006</v>
      </c>
      <c r="I63" t="s">
        <v>49</v>
      </c>
      <c r="J63" t="s">
        <v>230</v>
      </c>
      <c r="K63" t="s">
        <v>719</v>
      </c>
      <c r="L63">
        <f>ABS(CsurosCounter_en_7[[#This Row],[Column2]]-ExactCount!E28)/ExactCount!E28*100</f>
        <v>0</v>
      </c>
      <c r="M63">
        <f>CsurosCounter_en_7[[#This Row],[Column2]]-ExactCount!E28</f>
        <v>0</v>
      </c>
      <c r="O63" t="s">
        <v>49</v>
      </c>
      <c r="P63" t="s">
        <v>230</v>
      </c>
      <c r="Q63" t="s">
        <v>768</v>
      </c>
      <c r="R63">
        <f>ABS(CsurosCounter_en_8[[#This Row],[Column2]]-ExactCount!E28)/ExactCount!E28*100</f>
        <v>0</v>
      </c>
      <c r="S63">
        <f>CsurosCounter_en_8[[#This Row],[Column2]]-ExactCount!E28</f>
        <v>0</v>
      </c>
      <c r="U63" t="s">
        <v>49</v>
      </c>
      <c r="V63" t="s">
        <v>230</v>
      </c>
      <c r="W63" t="s">
        <v>817</v>
      </c>
      <c r="X63">
        <f>ABS(CsurosCounter_en_939[[#This Row],[Column2]]-ExactCount!E28)/ExactCount!E28*100</f>
        <v>0</v>
      </c>
      <c r="Y63">
        <f>CsurosCounter_en_939[[#This Row],[Column2]]-ExactCount!E28</f>
        <v>0</v>
      </c>
      <c r="AA63" t="s">
        <v>49</v>
      </c>
      <c r="AB63" t="s">
        <v>230</v>
      </c>
      <c r="AC63" t="s">
        <v>865</v>
      </c>
      <c r="AD63">
        <f>ABS(CsurosCounter_en_10[[#This Row],[Column2]]-ExactCount!E28)/ExactCount!E28*100</f>
        <v>0</v>
      </c>
      <c r="AE63">
        <f>CsurosCounter_en_10[[#This Row],[Column2]]-ExactCount!E28</f>
        <v>0</v>
      </c>
    </row>
    <row r="64" spans="3:31" x14ac:dyDescent="0.3">
      <c r="C64" t="s">
        <v>51</v>
      </c>
      <c r="D64" t="s">
        <v>669</v>
      </c>
      <c r="E64" t="s">
        <v>670</v>
      </c>
      <c r="F64">
        <f>ABS(CsurosCounter_en_6[[#This Row],[Column2]]-ExactCount!E29)/ExactCount!E29*100</f>
        <v>5.6944444444444366</v>
      </c>
      <c r="G64">
        <f>CsurosCounter_en_6[[#This Row],[Column2]]-ExactCount!E29</f>
        <v>-4.0999999999999943</v>
      </c>
      <c r="I64" t="s">
        <v>51</v>
      </c>
      <c r="J64" t="s">
        <v>231</v>
      </c>
      <c r="K64" t="s">
        <v>720</v>
      </c>
      <c r="L64">
        <f>ABS(CsurosCounter_en_7[[#This Row],[Column2]]-ExactCount!E29)/ExactCount!E29*100</f>
        <v>0</v>
      </c>
      <c r="M64">
        <f>CsurosCounter_en_7[[#This Row],[Column2]]-ExactCount!E29</f>
        <v>0</v>
      </c>
      <c r="O64" t="s">
        <v>51</v>
      </c>
      <c r="P64" t="s">
        <v>231</v>
      </c>
      <c r="Q64" t="s">
        <v>769</v>
      </c>
      <c r="R64">
        <f>ABS(CsurosCounter_en_8[[#This Row],[Column2]]-ExactCount!E29)/ExactCount!E29*100</f>
        <v>0</v>
      </c>
      <c r="S64">
        <f>CsurosCounter_en_8[[#This Row],[Column2]]-ExactCount!E29</f>
        <v>0</v>
      </c>
      <c r="U64" t="s">
        <v>51</v>
      </c>
      <c r="V64" t="s">
        <v>231</v>
      </c>
      <c r="W64" t="s">
        <v>818</v>
      </c>
      <c r="X64">
        <f>ABS(CsurosCounter_en_939[[#This Row],[Column2]]-ExactCount!E29)/ExactCount!E29*100</f>
        <v>0</v>
      </c>
      <c r="Y64">
        <f>CsurosCounter_en_939[[#This Row],[Column2]]-ExactCount!E29</f>
        <v>0</v>
      </c>
      <c r="AA64" t="s">
        <v>51</v>
      </c>
      <c r="AB64" t="s">
        <v>231</v>
      </c>
      <c r="AC64" t="s">
        <v>866</v>
      </c>
      <c r="AD64">
        <f>ABS(CsurosCounter_en_10[[#This Row],[Column2]]-ExactCount!E29)/ExactCount!E29*100</f>
        <v>0</v>
      </c>
      <c r="AE64">
        <f>CsurosCounter_en_10[[#This Row],[Column2]]-ExactCount!E29</f>
        <v>0</v>
      </c>
    </row>
    <row r="65" spans="2:31" x14ac:dyDescent="0.3">
      <c r="C65" t="s">
        <v>53</v>
      </c>
      <c r="D65" t="s">
        <v>232</v>
      </c>
      <c r="E65" t="s">
        <v>671</v>
      </c>
      <c r="F65">
        <f>ABS(CsurosCounter_en_6[[#This Row],[Column2]]-ExactCount!E30)/ExactCount!E30*100</f>
        <v>0</v>
      </c>
      <c r="G65">
        <f>CsurosCounter_en_6[[#This Row],[Column2]]-ExactCount!E30</f>
        <v>0</v>
      </c>
      <c r="I65" t="s">
        <v>53</v>
      </c>
      <c r="J65" t="s">
        <v>232</v>
      </c>
      <c r="K65" t="s">
        <v>721</v>
      </c>
      <c r="L65">
        <f>ABS(CsurosCounter_en_7[[#This Row],[Column2]]-ExactCount!E30)/ExactCount!E30*100</f>
        <v>0</v>
      </c>
      <c r="M65">
        <f>CsurosCounter_en_7[[#This Row],[Column2]]-ExactCount!E30</f>
        <v>0</v>
      </c>
      <c r="O65" t="s">
        <v>53</v>
      </c>
      <c r="P65" t="s">
        <v>232</v>
      </c>
      <c r="Q65" t="s">
        <v>770</v>
      </c>
      <c r="R65">
        <f>ABS(CsurosCounter_en_8[[#This Row],[Column2]]-ExactCount!E30)/ExactCount!E30*100</f>
        <v>0</v>
      </c>
      <c r="S65">
        <f>CsurosCounter_en_8[[#This Row],[Column2]]-ExactCount!E30</f>
        <v>0</v>
      </c>
      <c r="U65" t="s">
        <v>53</v>
      </c>
      <c r="V65" t="s">
        <v>232</v>
      </c>
      <c r="W65" t="s">
        <v>819</v>
      </c>
      <c r="X65">
        <f>ABS(CsurosCounter_en_939[[#This Row],[Column2]]-ExactCount!E30)/ExactCount!E30*100</f>
        <v>0</v>
      </c>
      <c r="Y65">
        <f>CsurosCounter_en_939[[#This Row],[Column2]]-ExactCount!E30</f>
        <v>0</v>
      </c>
      <c r="AA65" t="s">
        <v>53</v>
      </c>
      <c r="AB65" t="s">
        <v>232</v>
      </c>
      <c r="AC65" t="s">
        <v>867</v>
      </c>
      <c r="AD65">
        <f>ABS(CsurosCounter_en_10[[#This Row],[Column2]]-ExactCount!E30)/ExactCount!E30*100</f>
        <v>0</v>
      </c>
      <c r="AE65">
        <f>CsurosCounter_en_10[[#This Row],[Column2]]-ExactCount!E30</f>
        <v>0</v>
      </c>
    </row>
    <row r="66" spans="2:31" x14ac:dyDescent="0.3">
      <c r="C66" t="s">
        <v>57</v>
      </c>
      <c r="D66" t="s">
        <v>233</v>
      </c>
      <c r="E66" t="s">
        <v>672</v>
      </c>
      <c r="F66">
        <f>ABS(CsurosCounter_en_6[[#This Row],[Column2]]-ExactCount!E31)/ExactCount!E31*100</f>
        <v>0</v>
      </c>
      <c r="G66">
        <f>CsurosCounter_en_6[[#This Row],[Column2]]-ExactCount!E31</f>
        <v>0</v>
      </c>
      <c r="I66" t="s">
        <v>57</v>
      </c>
      <c r="J66" t="s">
        <v>233</v>
      </c>
      <c r="K66" t="s">
        <v>722</v>
      </c>
      <c r="L66">
        <f>ABS(CsurosCounter_en_7[[#This Row],[Column2]]-ExactCount!E31)/ExactCount!E31*100</f>
        <v>0</v>
      </c>
      <c r="M66">
        <f>CsurosCounter_en_7[[#This Row],[Column2]]-ExactCount!E31</f>
        <v>0</v>
      </c>
      <c r="O66" t="s">
        <v>57</v>
      </c>
      <c r="P66" t="s">
        <v>233</v>
      </c>
      <c r="Q66" t="s">
        <v>771</v>
      </c>
      <c r="R66">
        <f>ABS(CsurosCounter_en_8[[#This Row],[Column2]]-ExactCount!E31)/ExactCount!E31*100</f>
        <v>0</v>
      </c>
      <c r="S66">
        <f>CsurosCounter_en_8[[#This Row],[Column2]]-ExactCount!E31</f>
        <v>0</v>
      </c>
      <c r="U66" t="s">
        <v>57</v>
      </c>
      <c r="V66" t="s">
        <v>233</v>
      </c>
      <c r="W66" t="s">
        <v>820</v>
      </c>
      <c r="X66">
        <f>ABS(CsurosCounter_en_939[[#This Row],[Column2]]-ExactCount!E31)/ExactCount!E31*100</f>
        <v>0</v>
      </c>
      <c r="Y66">
        <f>CsurosCounter_en_939[[#This Row],[Column2]]-ExactCount!E31</f>
        <v>0</v>
      </c>
      <c r="AA66" t="s">
        <v>57</v>
      </c>
      <c r="AB66" t="s">
        <v>233</v>
      </c>
      <c r="AC66" t="s">
        <v>868</v>
      </c>
      <c r="AD66">
        <f>ABS(CsurosCounter_en_10[[#This Row],[Column2]]-ExactCount!E31)/ExactCount!E31*100</f>
        <v>0</v>
      </c>
      <c r="AE66">
        <f>CsurosCounter_en_10[[#This Row],[Column2]]-ExactCount!E31</f>
        <v>0</v>
      </c>
    </row>
    <row r="67" spans="2:31" x14ac:dyDescent="0.3">
      <c r="C67" t="s">
        <v>58</v>
      </c>
      <c r="D67" t="s">
        <v>233</v>
      </c>
      <c r="E67" t="s">
        <v>672</v>
      </c>
      <c r="F67">
        <f>ABS(CsurosCounter_en_6[[#This Row],[Column2]]-ExactCount!E32)/ExactCount!E32*100</f>
        <v>0</v>
      </c>
      <c r="G67">
        <f>CsurosCounter_en_6[[#This Row],[Column2]]-ExactCount!E32</f>
        <v>0</v>
      </c>
      <c r="I67" t="s">
        <v>58</v>
      </c>
      <c r="J67" t="s">
        <v>233</v>
      </c>
      <c r="K67" t="s">
        <v>722</v>
      </c>
      <c r="L67">
        <f>ABS(CsurosCounter_en_7[[#This Row],[Column2]]-ExactCount!E32)/ExactCount!E32*100</f>
        <v>0</v>
      </c>
      <c r="M67">
        <f>CsurosCounter_en_7[[#This Row],[Column2]]-ExactCount!E32</f>
        <v>0</v>
      </c>
      <c r="O67" t="s">
        <v>58</v>
      </c>
      <c r="P67" t="s">
        <v>233</v>
      </c>
      <c r="Q67" t="s">
        <v>771</v>
      </c>
      <c r="R67">
        <f>ABS(CsurosCounter_en_8[[#This Row],[Column2]]-ExactCount!E32)/ExactCount!E32*100</f>
        <v>0</v>
      </c>
      <c r="S67">
        <f>CsurosCounter_en_8[[#This Row],[Column2]]-ExactCount!E32</f>
        <v>0</v>
      </c>
      <c r="U67" t="s">
        <v>58</v>
      </c>
      <c r="V67" t="s">
        <v>233</v>
      </c>
      <c r="W67" t="s">
        <v>820</v>
      </c>
      <c r="X67">
        <f>ABS(CsurosCounter_en_939[[#This Row],[Column2]]-ExactCount!E32)/ExactCount!E32*100</f>
        <v>0</v>
      </c>
      <c r="Y67">
        <f>CsurosCounter_en_939[[#This Row],[Column2]]-ExactCount!E32</f>
        <v>0</v>
      </c>
      <c r="AA67" t="s">
        <v>58</v>
      </c>
      <c r="AB67" t="s">
        <v>233</v>
      </c>
      <c r="AC67" t="s">
        <v>868</v>
      </c>
      <c r="AD67">
        <f>ABS(CsurosCounter_en_10[[#This Row],[Column2]]-ExactCount!E32)/ExactCount!E32*100</f>
        <v>0</v>
      </c>
      <c r="AE67">
        <f>CsurosCounter_en_10[[#This Row],[Column2]]-ExactCount!E32</f>
        <v>0</v>
      </c>
    </row>
    <row r="68" spans="2:31" x14ac:dyDescent="0.3">
      <c r="C68" t="s">
        <v>59</v>
      </c>
      <c r="D68" t="s">
        <v>233</v>
      </c>
      <c r="E68" t="s">
        <v>672</v>
      </c>
      <c r="F68">
        <f>ABS(CsurosCounter_en_6[[#This Row],[Column2]]-ExactCount!E33)/ExactCount!E33*100</f>
        <v>0</v>
      </c>
      <c r="G68">
        <f>CsurosCounter_en_6[[#This Row],[Column2]]-ExactCount!E33</f>
        <v>0</v>
      </c>
      <c r="I68" t="s">
        <v>59</v>
      </c>
      <c r="J68" t="s">
        <v>233</v>
      </c>
      <c r="K68" t="s">
        <v>722</v>
      </c>
      <c r="L68">
        <f>ABS(CsurosCounter_en_7[[#This Row],[Column2]]-ExactCount!E33)/ExactCount!E33*100</f>
        <v>0</v>
      </c>
      <c r="M68">
        <f>CsurosCounter_en_7[[#This Row],[Column2]]-ExactCount!E33</f>
        <v>0</v>
      </c>
      <c r="O68" t="s">
        <v>59</v>
      </c>
      <c r="P68" t="s">
        <v>233</v>
      </c>
      <c r="Q68" t="s">
        <v>771</v>
      </c>
      <c r="R68">
        <f>ABS(CsurosCounter_en_8[[#This Row],[Column2]]-ExactCount!E33)/ExactCount!E33*100</f>
        <v>0</v>
      </c>
      <c r="S68">
        <f>CsurosCounter_en_8[[#This Row],[Column2]]-ExactCount!E33</f>
        <v>0</v>
      </c>
      <c r="U68" t="s">
        <v>59</v>
      </c>
      <c r="V68" t="s">
        <v>233</v>
      </c>
      <c r="W68" t="s">
        <v>820</v>
      </c>
      <c r="X68">
        <f>ABS(CsurosCounter_en_939[[#This Row],[Column2]]-ExactCount!E33)/ExactCount!E33*100</f>
        <v>0</v>
      </c>
      <c r="Y68">
        <f>CsurosCounter_en_939[[#This Row],[Column2]]-ExactCount!E33</f>
        <v>0</v>
      </c>
      <c r="AA68" t="s">
        <v>59</v>
      </c>
      <c r="AB68" t="s">
        <v>233</v>
      </c>
      <c r="AC68" t="s">
        <v>868</v>
      </c>
      <c r="AD68">
        <f>ABS(CsurosCounter_en_10[[#This Row],[Column2]]-ExactCount!E33)/ExactCount!E33*100</f>
        <v>0</v>
      </c>
      <c r="AE68">
        <f>CsurosCounter_en_10[[#This Row],[Column2]]-ExactCount!E33</f>
        <v>0</v>
      </c>
    </row>
    <row r="69" spans="2:31" x14ac:dyDescent="0.3">
      <c r="C69" t="s">
        <v>55</v>
      </c>
      <c r="D69" t="s">
        <v>233</v>
      </c>
      <c r="E69" t="s">
        <v>672</v>
      </c>
      <c r="F69">
        <f>ABS(CsurosCounter_en_6[[#This Row],[Column2]]-ExactCount!E34)/ExactCount!E34*100</f>
        <v>0</v>
      </c>
      <c r="G69">
        <f>CsurosCounter_en_6[[#This Row],[Column2]]-ExactCount!E34</f>
        <v>0</v>
      </c>
      <c r="I69" t="s">
        <v>55</v>
      </c>
      <c r="J69" t="s">
        <v>233</v>
      </c>
      <c r="K69" t="s">
        <v>722</v>
      </c>
      <c r="L69">
        <f>ABS(CsurosCounter_en_7[[#This Row],[Column2]]-ExactCount!E34)/ExactCount!E34*100</f>
        <v>0</v>
      </c>
      <c r="M69">
        <f>CsurosCounter_en_7[[#This Row],[Column2]]-ExactCount!E34</f>
        <v>0</v>
      </c>
      <c r="O69" t="s">
        <v>55</v>
      </c>
      <c r="P69" t="s">
        <v>233</v>
      </c>
      <c r="Q69" t="s">
        <v>771</v>
      </c>
      <c r="R69">
        <f>ABS(CsurosCounter_en_8[[#This Row],[Column2]]-ExactCount!E34)/ExactCount!E34*100</f>
        <v>0</v>
      </c>
      <c r="S69">
        <f>CsurosCounter_en_8[[#This Row],[Column2]]-ExactCount!E34</f>
        <v>0</v>
      </c>
      <c r="U69" t="s">
        <v>55</v>
      </c>
      <c r="V69" t="s">
        <v>233</v>
      </c>
      <c r="W69" t="s">
        <v>820</v>
      </c>
      <c r="X69">
        <f>ABS(CsurosCounter_en_939[[#This Row],[Column2]]-ExactCount!E34)/ExactCount!E34*100</f>
        <v>0</v>
      </c>
      <c r="Y69">
        <f>CsurosCounter_en_939[[#This Row],[Column2]]-ExactCount!E34</f>
        <v>0</v>
      </c>
      <c r="AA69" t="s">
        <v>55</v>
      </c>
      <c r="AB69" t="s">
        <v>233</v>
      </c>
      <c r="AC69" t="s">
        <v>868</v>
      </c>
      <c r="AD69">
        <f>ABS(CsurosCounter_en_10[[#This Row],[Column2]]-ExactCount!E34)/ExactCount!E34*100</f>
        <v>0</v>
      </c>
      <c r="AE69">
        <f>CsurosCounter_en_10[[#This Row],[Column2]]-ExactCount!E34</f>
        <v>0</v>
      </c>
    </row>
    <row r="70" spans="2:31" x14ac:dyDescent="0.3">
      <c r="C70" s="5"/>
      <c r="D70" s="5"/>
      <c r="E70" s="5" t="s">
        <v>1005</v>
      </c>
      <c r="F70" s="5">
        <f>AVERAGE(F40:F69)</f>
        <v>66.901997376525813</v>
      </c>
      <c r="G70" s="5">
        <f>AVERAGE(G40:G69)</f>
        <v>-3567.413333333333</v>
      </c>
      <c r="I70" s="5"/>
      <c r="J70" s="5"/>
      <c r="K70" s="5" t="s">
        <v>1005</v>
      </c>
      <c r="L70" s="5">
        <f>AVERAGE(L40:L69)</f>
        <v>60.502609375343098</v>
      </c>
      <c r="M70" s="5">
        <f>AVERAGE(M40:M69)</f>
        <v>-3377.63</v>
      </c>
      <c r="O70" s="5"/>
      <c r="P70" s="5"/>
      <c r="Q70" s="5" t="s">
        <v>1005</v>
      </c>
      <c r="R70" s="5">
        <f>AVERAGE(R40:R69)</f>
        <v>53.059248674501262</v>
      </c>
      <c r="S70" s="5">
        <f>AVERAGE(S40:S69)</f>
        <v>-3086.1833333333343</v>
      </c>
      <c r="U70" s="5"/>
      <c r="V70" s="5"/>
      <c r="W70" s="5" t="s">
        <v>1005</v>
      </c>
      <c r="X70" s="5">
        <f>AVERAGE(X40:X69)</f>
        <v>43.090359719346232</v>
      </c>
      <c r="Y70" s="5">
        <f>AVERAGE(Y40:Y69)</f>
        <v>-2663.7499999999995</v>
      </c>
      <c r="AA70" s="5"/>
      <c r="AB70" s="5"/>
      <c r="AC70" s="5" t="s">
        <v>1005</v>
      </c>
      <c r="AD70" s="5">
        <f>AVERAGE(AD40:AD69)</f>
        <v>30.927579010686191</v>
      </c>
      <c r="AE70" s="5">
        <f>AVERAGE(AE40:AE69)</f>
        <v>-2101.8366666666666</v>
      </c>
    </row>
    <row r="73" spans="2:31" x14ac:dyDescent="0.3">
      <c r="B73" t="s">
        <v>997</v>
      </c>
      <c r="C73" t="s">
        <v>143</v>
      </c>
      <c r="D73" t="s">
        <v>144</v>
      </c>
      <c r="E73" t="s">
        <v>145</v>
      </c>
      <c r="F73" t="s">
        <v>1002</v>
      </c>
      <c r="G73" t="s">
        <v>1004</v>
      </c>
      <c r="H73" t="s">
        <v>998</v>
      </c>
      <c r="I73" t="s">
        <v>143</v>
      </c>
      <c r="J73" t="s">
        <v>144</v>
      </c>
      <c r="K73" t="s">
        <v>145</v>
      </c>
      <c r="L73" t="s">
        <v>1002</v>
      </c>
      <c r="M73" t="s">
        <v>1004</v>
      </c>
      <c r="N73" t="s">
        <v>999</v>
      </c>
      <c r="O73" t="s">
        <v>143</v>
      </c>
      <c r="P73" t="s">
        <v>144</v>
      </c>
      <c r="Q73" t="s">
        <v>145</v>
      </c>
      <c r="R73" t="s">
        <v>1002</v>
      </c>
      <c r="S73" t="s">
        <v>1004</v>
      </c>
      <c r="T73" t="s">
        <v>1000</v>
      </c>
      <c r="U73" t="s">
        <v>143</v>
      </c>
      <c r="V73" t="s">
        <v>144</v>
      </c>
      <c r="W73" t="s">
        <v>145</v>
      </c>
      <c r="X73" t="s">
        <v>1002</v>
      </c>
      <c r="Y73" t="s">
        <v>1004</v>
      </c>
    </row>
    <row r="74" spans="2:31" x14ac:dyDescent="0.3">
      <c r="C74" t="s">
        <v>0</v>
      </c>
      <c r="D74" t="s">
        <v>1</v>
      </c>
      <c r="E74" t="s">
        <v>2</v>
      </c>
      <c r="F74" t="s">
        <v>1001</v>
      </c>
      <c r="G74" t="s">
        <v>1003</v>
      </c>
      <c r="I74" t="s">
        <v>0</v>
      </c>
      <c r="J74" t="s">
        <v>1</v>
      </c>
      <c r="K74" t="s">
        <v>2</v>
      </c>
      <c r="L74" t="s">
        <v>1001</v>
      </c>
      <c r="M74" t="s">
        <v>1003</v>
      </c>
      <c r="O74" t="s">
        <v>0</v>
      </c>
      <c r="P74" t="s">
        <v>1</v>
      </c>
      <c r="Q74" t="s">
        <v>2</v>
      </c>
      <c r="R74" t="s">
        <v>1001</v>
      </c>
      <c r="S74" t="s">
        <v>1003</v>
      </c>
      <c r="U74" t="s">
        <v>0</v>
      </c>
      <c r="V74" t="s">
        <v>1</v>
      </c>
      <c r="W74" t="s">
        <v>2</v>
      </c>
      <c r="X74" t="s">
        <v>1001</v>
      </c>
      <c r="Y74" t="s">
        <v>1003</v>
      </c>
    </row>
    <row r="75" spans="2:31" x14ac:dyDescent="0.3">
      <c r="C75" t="s">
        <v>3</v>
      </c>
      <c r="D75" t="s">
        <v>882</v>
      </c>
      <c r="E75" t="s">
        <v>883</v>
      </c>
      <c r="F75">
        <f>ABS(CsurosCounter_en_11[[#This Row],[Column2]]-ExactCount!E5)/ExactCount!E5*100</f>
        <v>56.241605839416067</v>
      </c>
      <c r="G75">
        <f>CsurosCounter_en_11[[#This Row],[Column2]]-ExactCount!E5</f>
        <v>-7705.1</v>
      </c>
      <c r="I75" t="s">
        <v>3</v>
      </c>
      <c r="J75" t="s">
        <v>927</v>
      </c>
      <c r="K75" t="s">
        <v>928</v>
      </c>
      <c r="L75">
        <f>ABS(CsurosCounter_en_12[[#This Row],[Column2]]-ExactCount!E5)/ExactCount!E5*100</f>
        <v>37.749635036496358</v>
      </c>
      <c r="M75">
        <f>CsurosCounter_en_12[[#This Row],[Column2]]-ExactCount!E5</f>
        <v>-5171.7000000000007</v>
      </c>
      <c r="O75" t="s">
        <v>3</v>
      </c>
      <c r="P75" t="s">
        <v>965</v>
      </c>
      <c r="Q75" t="s">
        <v>966</v>
      </c>
      <c r="R75">
        <f>ABS(CsurosCounter_en_13[[#This Row],[Column2]]-ExactCount!E5)/ExactCount!E5*100</f>
        <v>20.347445255474454</v>
      </c>
      <c r="S75">
        <f>CsurosCounter_en_13[[#This Row],[Column2]]-ExactCount!E5</f>
        <v>-2787.6000000000004</v>
      </c>
      <c r="U75" t="s">
        <v>3</v>
      </c>
      <c r="V75" t="s">
        <v>176</v>
      </c>
      <c r="W75" t="s">
        <v>4</v>
      </c>
      <c r="X75">
        <f>ABS(CsurosCounter_en_14__2[[#This Row],[Column2]]-ExactCount!E5)/ExactCount!E5*100</f>
        <v>0</v>
      </c>
      <c r="Y75">
        <f>CsurosCounter_en_14__2[[#This Row],[Column2]]-ExactCount!E5</f>
        <v>0</v>
      </c>
    </row>
    <row r="76" spans="2:31" x14ac:dyDescent="0.3">
      <c r="C76" t="s">
        <v>5</v>
      </c>
      <c r="D76" t="s">
        <v>884</v>
      </c>
      <c r="E76" t="s">
        <v>885</v>
      </c>
      <c r="F76">
        <f>ABS(CsurosCounter_en_11[[#This Row],[Column2]]-ExactCount!E6)/ExactCount!E6*100</f>
        <v>51.403347434246825</v>
      </c>
      <c r="G76">
        <f>CsurosCounter_en_11[[#This Row],[Column2]]-ExactCount!E6</f>
        <v>-5589.6</v>
      </c>
      <c r="I76" t="s">
        <v>5</v>
      </c>
      <c r="J76" t="s">
        <v>929</v>
      </c>
      <c r="K76" t="s">
        <v>930</v>
      </c>
      <c r="L76">
        <f>ABS(CsurosCounter_en_12[[#This Row],[Column2]]-ExactCount!E6)/ExactCount!E6*100</f>
        <v>31.405186683832998</v>
      </c>
      <c r="M76">
        <f>CsurosCounter_en_12[[#This Row],[Column2]]-ExactCount!E6</f>
        <v>-3415</v>
      </c>
      <c r="O76" t="s">
        <v>5</v>
      </c>
      <c r="P76" t="s">
        <v>967</v>
      </c>
      <c r="Q76" t="s">
        <v>968</v>
      </c>
      <c r="R76">
        <f>ABS(CsurosCounter_en_13[[#This Row],[Column2]]-ExactCount!E6)/ExactCount!E6*100</f>
        <v>12.421372080191288</v>
      </c>
      <c r="S76">
        <f>CsurosCounter_en_13[[#This Row],[Column2]]-ExactCount!E6</f>
        <v>-1350.7000000000007</v>
      </c>
      <c r="U76" t="s">
        <v>5</v>
      </c>
      <c r="V76" t="s">
        <v>208</v>
      </c>
      <c r="W76" t="s">
        <v>6</v>
      </c>
      <c r="X76">
        <f>ABS(CsurosCounter_en_14__2[[#This Row],[Column2]]-ExactCount!E6)/ExactCount!E6*100</f>
        <v>0</v>
      </c>
      <c r="Y76">
        <f>CsurosCounter_en_14__2[[#This Row],[Column2]]-ExactCount!E6</f>
        <v>0</v>
      </c>
    </row>
    <row r="77" spans="2:31" x14ac:dyDescent="0.3">
      <c r="C77" t="s">
        <v>7</v>
      </c>
      <c r="D77" t="s">
        <v>886</v>
      </c>
      <c r="E77" t="s">
        <v>887</v>
      </c>
      <c r="F77">
        <f>ABS(CsurosCounter_en_11[[#This Row],[Column2]]-ExactCount!E7)/ExactCount!E7*100</f>
        <v>49.906953966699312</v>
      </c>
      <c r="G77">
        <f>CsurosCounter_en_11[[#This Row],[Column2]]-ExactCount!E7</f>
        <v>-5095.5</v>
      </c>
      <c r="I77" t="s">
        <v>7</v>
      </c>
      <c r="J77" t="s">
        <v>931</v>
      </c>
      <c r="K77" t="s">
        <v>932</v>
      </c>
      <c r="L77">
        <f>ABS(CsurosCounter_en_12[[#This Row],[Column2]]-ExactCount!E7)/ExactCount!E7*100</f>
        <v>29.775710088148877</v>
      </c>
      <c r="M77">
        <f>CsurosCounter_en_12[[#This Row],[Column2]]-ExactCount!E7</f>
        <v>-3040.1000000000004</v>
      </c>
      <c r="O77" t="s">
        <v>7</v>
      </c>
      <c r="P77" t="s">
        <v>969</v>
      </c>
      <c r="Q77" t="s">
        <v>970</v>
      </c>
      <c r="R77">
        <f>ABS(CsurosCounter_en_13[[#This Row],[Column2]]-ExactCount!E7)/ExactCount!E7*100</f>
        <v>9.8530852105778646</v>
      </c>
      <c r="S77">
        <f>CsurosCounter_en_13[[#This Row],[Column2]]-ExactCount!E7</f>
        <v>-1006</v>
      </c>
      <c r="U77" t="s">
        <v>7</v>
      </c>
      <c r="V77" t="s">
        <v>209</v>
      </c>
      <c r="W77" t="s">
        <v>8</v>
      </c>
      <c r="X77">
        <f>ABS(CsurosCounter_en_14__2[[#This Row],[Column2]]-ExactCount!E7)/ExactCount!E7*100</f>
        <v>0</v>
      </c>
      <c r="Y77">
        <f>CsurosCounter_en_14__2[[#This Row],[Column2]]-ExactCount!E7</f>
        <v>0</v>
      </c>
    </row>
    <row r="78" spans="2:31" x14ac:dyDescent="0.3">
      <c r="C78" t="s">
        <v>9</v>
      </c>
      <c r="D78" t="s">
        <v>888</v>
      </c>
      <c r="E78" t="s">
        <v>889</v>
      </c>
      <c r="F78">
        <f>ABS(CsurosCounter_en_11[[#This Row],[Column2]]-ExactCount!E8)/ExactCount!E8*100</f>
        <v>46.327354260089685</v>
      </c>
      <c r="G78">
        <f>CsurosCounter_en_11[[#This Row],[Column2]]-ExactCount!E8</f>
        <v>-4132.3999999999996</v>
      </c>
      <c r="I78" t="s">
        <v>9</v>
      </c>
      <c r="J78" t="s">
        <v>933</v>
      </c>
      <c r="K78" t="s">
        <v>934</v>
      </c>
      <c r="L78">
        <f>ABS(CsurosCounter_en_12[[#This Row],[Column2]]-ExactCount!E8)/ExactCount!E8*100</f>
        <v>27.346412556053814</v>
      </c>
      <c r="M78">
        <f>CsurosCounter_en_12[[#This Row],[Column2]]-ExactCount!E8</f>
        <v>-2439.3000000000002</v>
      </c>
      <c r="O78" t="s">
        <v>9</v>
      </c>
      <c r="P78" t="s">
        <v>971</v>
      </c>
      <c r="Q78" t="s">
        <v>972</v>
      </c>
      <c r="R78">
        <f>ABS(CsurosCounter_en_13[[#This Row],[Column2]]-ExactCount!E8)/ExactCount!E8*100</f>
        <v>4.0874439461883449</v>
      </c>
      <c r="S78">
        <f>CsurosCounter_en_13[[#This Row],[Column2]]-ExactCount!E8</f>
        <v>-364.60000000000036</v>
      </c>
      <c r="U78" t="s">
        <v>9</v>
      </c>
      <c r="V78" t="s">
        <v>210</v>
      </c>
      <c r="W78" t="s">
        <v>10</v>
      </c>
      <c r="X78">
        <f>ABS(CsurosCounter_en_14__2[[#This Row],[Column2]]-ExactCount!E8)/ExactCount!E8*100</f>
        <v>0</v>
      </c>
      <c r="Y78">
        <f>CsurosCounter_en_14__2[[#This Row],[Column2]]-ExactCount!E8</f>
        <v>0</v>
      </c>
    </row>
    <row r="79" spans="2:31" x14ac:dyDescent="0.3">
      <c r="C79" t="s">
        <v>11</v>
      </c>
      <c r="D79" t="s">
        <v>890</v>
      </c>
      <c r="E79" t="s">
        <v>891</v>
      </c>
      <c r="F79">
        <f>ABS(CsurosCounter_en_11[[#This Row],[Column2]]-ExactCount!E9)/ExactCount!E9*100</f>
        <v>44.702331636880096</v>
      </c>
      <c r="G79">
        <f>CsurosCounter_en_11[[#This Row],[Column2]]-ExactCount!E9</f>
        <v>-3776.8999999999996</v>
      </c>
      <c r="I79" t="s">
        <v>11</v>
      </c>
      <c r="J79" t="s">
        <v>935</v>
      </c>
      <c r="K79" t="s">
        <v>936</v>
      </c>
      <c r="L79">
        <f>ABS(CsurosCounter_en_12[[#This Row],[Column2]]-ExactCount!E9)/ExactCount!E9*100</f>
        <v>25.801870043792164</v>
      </c>
      <c r="M79">
        <f>CsurosCounter_en_12[[#This Row],[Column2]]-ExactCount!E9</f>
        <v>-2180</v>
      </c>
      <c r="O79" t="s">
        <v>11</v>
      </c>
      <c r="P79" t="s">
        <v>973</v>
      </c>
      <c r="Q79" t="s">
        <v>974</v>
      </c>
      <c r="R79">
        <f>ABS(CsurosCounter_en_13[[#This Row],[Column2]]-ExactCount!E9)/ExactCount!E9*100</f>
        <v>1.5279914782814576</v>
      </c>
      <c r="S79">
        <f>CsurosCounter_en_13[[#This Row],[Column2]]-ExactCount!E9</f>
        <v>-129.10000000000036</v>
      </c>
      <c r="U79" t="s">
        <v>11</v>
      </c>
      <c r="V79" t="s">
        <v>211</v>
      </c>
      <c r="W79" t="s">
        <v>12</v>
      </c>
      <c r="X79">
        <f>ABS(CsurosCounter_en_14__2[[#This Row],[Column2]]-ExactCount!E9)/ExactCount!E9*100</f>
        <v>0</v>
      </c>
      <c r="Y79">
        <f>CsurosCounter_en_14__2[[#This Row],[Column2]]-ExactCount!E9</f>
        <v>0</v>
      </c>
    </row>
    <row r="80" spans="2:31" x14ac:dyDescent="0.3">
      <c r="C80" t="s">
        <v>13</v>
      </c>
      <c r="D80" t="s">
        <v>892</v>
      </c>
      <c r="E80" t="s">
        <v>893</v>
      </c>
      <c r="F80">
        <f>ABS(CsurosCounter_en_11[[#This Row],[Column2]]-ExactCount!E10)/ExactCount!E10*100</f>
        <v>41.61530425698615</v>
      </c>
      <c r="G80">
        <f>CsurosCounter_en_11[[#This Row],[Column2]]-ExactCount!E10</f>
        <v>-3186.8999999999996</v>
      </c>
      <c r="I80" t="s">
        <v>13</v>
      </c>
      <c r="J80" t="s">
        <v>937</v>
      </c>
      <c r="K80" t="s">
        <v>938</v>
      </c>
      <c r="L80">
        <f>ABS(CsurosCounter_en_12[[#This Row],[Column2]]-ExactCount!E10)/ExactCount!E10*100</f>
        <v>23.434317054061118</v>
      </c>
      <c r="M80">
        <f>CsurosCounter_en_12[[#This Row],[Column2]]-ExactCount!E10</f>
        <v>-1794.6000000000004</v>
      </c>
      <c r="O80" t="s">
        <v>13</v>
      </c>
      <c r="P80" t="s">
        <v>212</v>
      </c>
      <c r="Q80" t="s">
        <v>975</v>
      </c>
      <c r="R80">
        <f>ABS(CsurosCounter_en_13[[#This Row],[Column2]]-ExactCount!E10)/ExactCount!E10*100</f>
        <v>0</v>
      </c>
      <c r="S80">
        <f>CsurosCounter_en_13[[#This Row],[Column2]]-ExactCount!E10</f>
        <v>0</v>
      </c>
      <c r="U80" t="s">
        <v>13</v>
      </c>
      <c r="V80" t="s">
        <v>212</v>
      </c>
      <c r="W80" t="s">
        <v>14</v>
      </c>
      <c r="X80">
        <f>ABS(CsurosCounter_en_14__2[[#This Row],[Column2]]-ExactCount!E10)/ExactCount!E10*100</f>
        <v>0</v>
      </c>
      <c r="Y80">
        <f>CsurosCounter_en_14__2[[#This Row],[Column2]]-ExactCount!E10</f>
        <v>0</v>
      </c>
    </row>
    <row r="81" spans="3:25" x14ac:dyDescent="0.3">
      <c r="C81" t="s">
        <v>15</v>
      </c>
      <c r="D81" t="s">
        <v>894</v>
      </c>
      <c r="E81" t="s">
        <v>895</v>
      </c>
      <c r="F81">
        <f>ABS(CsurosCounter_en_11[[#This Row],[Column2]]-ExactCount!E11)/ExactCount!E11*100</f>
        <v>40.159465721684612</v>
      </c>
      <c r="G81">
        <f>CsurosCounter_en_11[[#This Row],[Column2]]-ExactCount!E11</f>
        <v>-2946.5</v>
      </c>
      <c r="I81" t="s">
        <v>15</v>
      </c>
      <c r="J81" t="s">
        <v>939</v>
      </c>
      <c r="K81" t="s">
        <v>940</v>
      </c>
      <c r="L81">
        <f>ABS(CsurosCounter_en_12[[#This Row],[Column2]]-ExactCount!E11)/ExactCount!E11*100</f>
        <v>22.296578983235648</v>
      </c>
      <c r="M81">
        <f>CsurosCounter_en_12[[#This Row],[Column2]]-ExactCount!E11</f>
        <v>-1635.8999999999996</v>
      </c>
      <c r="O81" t="s">
        <v>15</v>
      </c>
      <c r="P81" t="s">
        <v>213</v>
      </c>
      <c r="Q81" t="s">
        <v>976</v>
      </c>
      <c r="R81">
        <f>ABS(CsurosCounter_en_13[[#This Row],[Column2]]-ExactCount!E11)/ExactCount!E11*100</f>
        <v>0</v>
      </c>
      <c r="S81">
        <f>CsurosCounter_en_13[[#This Row],[Column2]]-ExactCount!E11</f>
        <v>0</v>
      </c>
      <c r="U81" t="s">
        <v>15</v>
      </c>
      <c r="V81" t="s">
        <v>213</v>
      </c>
      <c r="W81" t="s">
        <v>16</v>
      </c>
      <c r="X81">
        <f>ABS(CsurosCounter_en_14__2[[#This Row],[Column2]]-ExactCount!E11)/ExactCount!E11*100</f>
        <v>0</v>
      </c>
      <c r="Y81">
        <f>CsurosCounter_en_14__2[[#This Row],[Column2]]-ExactCount!E11</f>
        <v>0</v>
      </c>
    </row>
    <row r="82" spans="3:25" x14ac:dyDescent="0.3">
      <c r="C82" t="s">
        <v>17</v>
      </c>
      <c r="D82" t="s">
        <v>896</v>
      </c>
      <c r="E82" t="s">
        <v>897</v>
      </c>
      <c r="F82">
        <f>ABS(CsurosCounter_en_11[[#This Row],[Column2]]-ExactCount!E12)/ExactCount!E12*100</f>
        <v>39.361199833356473</v>
      </c>
      <c r="G82">
        <f>CsurosCounter_en_11[[#This Row],[Column2]]-ExactCount!E12</f>
        <v>-2834.3999999999996</v>
      </c>
      <c r="I82" t="s">
        <v>17</v>
      </c>
      <c r="J82" t="s">
        <v>941</v>
      </c>
      <c r="K82" t="s">
        <v>942</v>
      </c>
      <c r="L82">
        <f>ABS(CsurosCounter_en_12[[#This Row],[Column2]]-ExactCount!E12)/ExactCount!E12*100</f>
        <v>21.727537841966399</v>
      </c>
      <c r="M82">
        <f>CsurosCounter_en_12[[#This Row],[Column2]]-ExactCount!E12</f>
        <v>-1564.6000000000004</v>
      </c>
      <c r="O82" t="s">
        <v>17</v>
      </c>
      <c r="P82" t="s">
        <v>214</v>
      </c>
      <c r="Q82" t="s">
        <v>977</v>
      </c>
      <c r="R82">
        <f>ABS(CsurosCounter_en_13[[#This Row],[Column2]]-ExactCount!E12)/ExactCount!E12*100</f>
        <v>0</v>
      </c>
      <c r="S82">
        <f>CsurosCounter_en_13[[#This Row],[Column2]]-ExactCount!E12</f>
        <v>0</v>
      </c>
      <c r="U82" t="s">
        <v>17</v>
      </c>
      <c r="V82" t="s">
        <v>214</v>
      </c>
      <c r="W82" t="s">
        <v>18</v>
      </c>
      <c r="X82">
        <f>ABS(CsurosCounter_en_14__2[[#This Row],[Column2]]-ExactCount!E12)/ExactCount!E12*100</f>
        <v>0</v>
      </c>
      <c r="Y82">
        <f>CsurosCounter_en_14__2[[#This Row],[Column2]]-ExactCount!E12</f>
        <v>0</v>
      </c>
    </row>
    <row r="83" spans="3:25" x14ac:dyDescent="0.3">
      <c r="C83" t="s">
        <v>19</v>
      </c>
      <c r="D83" t="s">
        <v>898</v>
      </c>
      <c r="E83" t="s">
        <v>899</v>
      </c>
      <c r="F83">
        <f>ABS(CsurosCounter_en_11[[#This Row],[Column2]]-ExactCount!E13)/ExactCount!E13*100</f>
        <v>33.447215025906736</v>
      </c>
      <c r="G83">
        <f>CsurosCounter_en_11[[#This Row],[Column2]]-ExactCount!E13</f>
        <v>-2065.6999999999998</v>
      </c>
      <c r="I83" t="s">
        <v>19</v>
      </c>
      <c r="J83" t="s">
        <v>943</v>
      </c>
      <c r="K83" t="s">
        <v>944</v>
      </c>
      <c r="L83">
        <f>ABS(CsurosCounter_en_12[[#This Row],[Column2]]-ExactCount!E13)/ExactCount!E13*100</f>
        <v>16.828044041450781</v>
      </c>
      <c r="M83">
        <f>CsurosCounter_en_12[[#This Row],[Column2]]-ExactCount!E13</f>
        <v>-1039.3000000000002</v>
      </c>
      <c r="O83" t="s">
        <v>19</v>
      </c>
      <c r="P83" t="s">
        <v>215</v>
      </c>
      <c r="Q83" t="s">
        <v>978</v>
      </c>
      <c r="R83">
        <f>ABS(CsurosCounter_en_13[[#This Row],[Column2]]-ExactCount!E13)/ExactCount!E13*100</f>
        <v>0</v>
      </c>
      <c r="S83">
        <f>CsurosCounter_en_13[[#This Row],[Column2]]-ExactCount!E13</f>
        <v>0</v>
      </c>
      <c r="U83" t="s">
        <v>19</v>
      </c>
      <c r="V83" t="s">
        <v>215</v>
      </c>
      <c r="W83" t="s">
        <v>20</v>
      </c>
      <c r="X83">
        <f>ABS(CsurosCounter_en_14__2[[#This Row],[Column2]]-ExactCount!E13)/ExactCount!E13*100</f>
        <v>0</v>
      </c>
      <c r="Y83">
        <f>CsurosCounter_en_14__2[[#This Row],[Column2]]-ExactCount!E13</f>
        <v>0</v>
      </c>
    </row>
    <row r="84" spans="3:25" x14ac:dyDescent="0.3">
      <c r="C84" t="s">
        <v>21</v>
      </c>
      <c r="D84" t="s">
        <v>900</v>
      </c>
      <c r="E84" t="s">
        <v>901</v>
      </c>
      <c r="F84">
        <f>ABS(CsurosCounter_en_11[[#This Row],[Column2]]-ExactCount!E14)/ExactCount!E14*100</f>
        <v>30.609251598345246</v>
      </c>
      <c r="G84">
        <f>CsurosCounter_en_11[[#This Row],[Column2]]-ExactCount!E14</f>
        <v>-1627.8000000000002</v>
      </c>
      <c r="I84" t="s">
        <v>21</v>
      </c>
      <c r="J84" t="s">
        <v>945</v>
      </c>
      <c r="K84" t="s">
        <v>946</v>
      </c>
      <c r="L84">
        <f>ABS(CsurosCounter_en_12[[#This Row],[Column2]]-ExactCount!E14)/ExactCount!E14*100</f>
        <v>11.566378337720955</v>
      </c>
      <c r="M84">
        <f>CsurosCounter_en_12[[#This Row],[Column2]]-ExactCount!E14</f>
        <v>-615.10000000000036</v>
      </c>
      <c r="O84" t="s">
        <v>21</v>
      </c>
      <c r="P84" t="s">
        <v>216</v>
      </c>
      <c r="Q84" t="s">
        <v>979</v>
      </c>
      <c r="R84">
        <f>ABS(CsurosCounter_en_13[[#This Row],[Column2]]-ExactCount!E14)/ExactCount!E14*100</f>
        <v>0</v>
      </c>
      <c r="S84">
        <f>CsurosCounter_en_13[[#This Row],[Column2]]-ExactCount!E14</f>
        <v>0</v>
      </c>
      <c r="U84" t="s">
        <v>21</v>
      </c>
      <c r="V84" t="s">
        <v>216</v>
      </c>
      <c r="W84" t="s">
        <v>22</v>
      </c>
      <c r="X84">
        <f>ABS(CsurosCounter_en_14__2[[#This Row],[Column2]]-ExactCount!E14)/ExactCount!E14*100</f>
        <v>0</v>
      </c>
      <c r="Y84">
        <f>CsurosCounter_en_14__2[[#This Row],[Column2]]-ExactCount!E14</f>
        <v>0</v>
      </c>
    </row>
    <row r="85" spans="3:25" x14ac:dyDescent="0.3">
      <c r="C85" t="s">
        <v>23</v>
      </c>
      <c r="D85" t="s">
        <v>902</v>
      </c>
      <c r="E85" t="s">
        <v>903</v>
      </c>
      <c r="F85">
        <f>ABS(CsurosCounter_en_11[[#This Row],[Column2]]-ExactCount!E15)/ExactCount!E15*100</f>
        <v>28.238780694326842</v>
      </c>
      <c r="G85">
        <f>CsurosCounter_en_11[[#This Row],[Column2]]-ExactCount!E15</f>
        <v>-1334</v>
      </c>
      <c r="I85" t="s">
        <v>23</v>
      </c>
      <c r="J85" t="s">
        <v>947</v>
      </c>
      <c r="K85" t="s">
        <v>948</v>
      </c>
      <c r="L85">
        <f>ABS(CsurosCounter_en_12[[#This Row],[Column2]]-ExactCount!E15)/ExactCount!E15*100</f>
        <v>6.5453005927180312</v>
      </c>
      <c r="M85">
        <f>CsurosCounter_en_12[[#This Row],[Column2]]-ExactCount!E15</f>
        <v>-309.19999999999982</v>
      </c>
      <c r="O85" t="s">
        <v>23</v>
      </c>
      <c r="P85" t="s">
        <v>217</v>
      </c>
      <c r="Q85" t="s">
        <v>980</v>
      </c>
      <c r="R85">
        <f>ABS(CsurosCounter_en_13[[#This Row],[Column2]]-ExactCount!E15)/ExactCount!E15*100</f>
        <v>0</v>
      </c>
      <c r="S85">
        <f>CsurosCounter_en_13[[#This Row],[Column2]]-ExactCount!E15</f>
        <v>0</v>
      </c>
      <c r="U85" t="s">
        <v>23</v>
      </c>
      <c r="V85" t="s">
        <v>217</v>
      </c>
      <c r="W85" t="s">
        <v>24</v>
      </c>
      <c r="X85">
        <f>ABS(CsurosCounter_en_14__2[[#This Row],[Column2]]-ExactCount!E15)/ExactCount!E15*100</f>
        <v>0</v>
      </c>
      <c r="Y85">
        <f>CsurosCounter_en_14__2[[#This Row],[Column2]]-ExactCount!E15</f>
        <v>0</v>
      </c>
    </row>
    <row r="86" spans="3:25" x14ac:dyDescent="0.3">
      <c r="C86" t="s">
        <v>25</v>
      </c>
      <c r="D86" t="s">
        <v>904</v>
      </c>
      <c r="E86" t="s">
        <v>905</v>
      </c>
      <c r="F86">
        <f>ABS(CsurosCounter_en_11[[#This Row],[Column2]]-ExactCount!E16)/ExactCount!E16*100</f>
        <v>21.368332867913985</v>
      </c>
      <c r="G86">
        <f>CsurosCounter_en_11[[#This Row],[Column2]]-ExactCount!E16</f>
        <v>-765.19999999999982</v>
      </c>
      <c r="I86" t="s">
        <v>25</v>
      </c>
      <c r="J86" t="s">
        <v>218</v>
      </c>
      <c r="K86" t="s">
        <v>949</v>
      </c>
      <c r="L86">
        <f>ABS(CsurosCounter_en_12[[#This Row],[Column2]]-ExactCount!E16)/ExactCount!E16*100</f>
        <v>0</v>
      </c>
      <c r="M86">
        <f>CsurosCounter_en_12[[#This Row],[Column2]]-ExactCount!E16</f>
        <v>0</v>
      </c>
      <c r="O86" t="s">
        <v>25</v>
      </c>
      <c r="P86" t="s">
        <v>218</v>
      </c>
      <c r="Q86" t="s">
        <v>981</v>
      </c>
      <c r="R86">
        <f>ABS(CsurosCounter_en_13[[#This Row],[Column2]]-ExactCount!E16)/ExactCount!E16*100</f>
        <v>0</v>
      </c>
      <c r="S86">
        <f>CsurosCounter_en_13[[#This Row],[Column2]]-ExactCount!E16</f>
        <v>0</v>
      </c>
      <c r="U86" t="s">
        <v>25</v>
      </c>
      <c r="V86" t="s">
        <v>218</v>
      </c>
      <c r="W86" t="s">
        <v>26</v>
      </c>
      <c r="X86">
        <f>ABS(CsurosCounter_en_14__2[[#This Row],[Column2]]-ExactCount!E16)/ExactCount!E16*100</f>
        <v>0</v>
      </c>
      <c r="Y86">
        <f>CsurosCounter_en_14__2[[#This Row],[Column2]]-ExactCount!E16</f>
        <v>0</v>
      </c>
    </row>
    <row r="87" spans="3:25" x14ac:dyDescent="0.3">
      <c r="C87" t="s">
        <v>27</v>
      </c>
      <c r="D87" t="s">
        <v>906</v>
      </c>
      <c r="E87" t="s">
        <v>907</v>
      </c>
      <c r="F87">
        <f>ABS(CsurosCounter_en_11[[#This Row],[Column2]]-ExactCount!E17)/ExactCount!E17*100</f>
        <v>21.077138849929877</v>
      </c>
      <c r="G87">
        <f>CsurosCounter_en_11[[#This Row],[Column2]]-ExactCount!E17</f>
        <v>-751.40000000000009</v>
      </c>
      <c r="I87" t="s">
        <v>27</v>
      </c>
      <c r="J87" t="s">
        <v>219</v>
      </c>
      <c r="K87" t="s">
        <v>950</v>
      </c>
      <c r="L87">
        <f>ABS(CsurosCounter_en_12[[#This Row],[Column2]]-ExactCount!E17)/ExactCount!E17*100</f>
        <v>0</v>
      </c>
      <c r="M87">
        <f>CsurosCounter_en_12[[#This Row],[Column2]]-ExactCount!E17</f>
        <v>0</v>
      </c>
      <c r="O87" t="s">
        <v>27</v>
      </c>
      <c r="P87" t="s">
        <v>219</v>
      </c>
      <c r="Q87" t="s">
        <v>982</v>
      </c>
      <c r="R87">
        <f>ABS(CsurosCounter_en_13[[#This Row],[Column2]]-ExactCount!E17)/ExactCount!E17*100</f>
        <v>0</v>
      </c>
      <c r="S87">
        <f>CsurosCounter_en_13[[#This Row],[Column2]]-ExactCount!E17</f>
        <v>0</v>
      </c>
      <c r="U87" t="s">
        <v>27</v>
      </c>
      <c r="V87" t="s">
        <v>219</v>
      </c>
      <c r="W87" t="s">
        <v>28</v>
      </c>
      <c r="X87">
        <f>ABS(CsurosCounter_en_14__2[[#This Row],[Column2]]-ExactCount!E17)/ExactCount!E17*100</f>
        <v>0</v>
      </c>
      <c r="Y87">
        <f>CsurosCounter_en_14__2[[#This Row],[Column2]]-ExactCount!E17</f>
        <v>0</v>
      </c>
    </row>
    <row r="88" spans="3:25" x14ac:dyDescent="0.3">
      <c r="C88" t="s">
        <v>29</v>
      </c>
      <c r="D88" t="s">
        <v>908</v>
      </c>
      <c r="E88" t="s">
        <v>909</v>
      </c>
      <c r="F88">
        <f>ABS(CsurosCounter_en_11[[#This Row],[Column2]]-ExactCount!E18)/ExactCount!E18*100</f>
        <v>12.268722466960345</v>
      </c>
      <c r="G88">
        <f>CsurosCounter_en_11[[#This Row],[Column2]]-ExactCount!E18</f>
        <v>-334.19999999999982</v>
      </c>
      <c r="I88" t="s">
        <v>29</v>
      </c>
      <c r="J88" t="s">
        <v>220</v>
      </c>
      <c r="K88" t="s">
        <v>951</v>
      </c>
      <c r="L88">
        <f>ABS(CsurosCounter_en_12[[#This Row],[Column2]]-ExactCount!E18)/ExactCount!E18*100</f>
        <v>0</v>
      </c>
      <c r="M88">
        <f>CsurosCounter_en_12[[#This Row],[Column2]]-ExactCount!E18</f>
        <v>0</v>
      </c>
      <c r="O88" t="s">
        <v>29</v>
      </c>
      <c r="P88" t="s">
        <v>220</v>
      </c>
      <c r="Q88" t="s">
        <v>983</v>
      </c>
      <c r="R88">
        <f>ABS(CsurosCounter_en_13[[#This Row],[Column2]]-ExactCount!E18)/ExactCount!E18*100</f>
        <v>0</v>
      </c>
      <c r="S88">
        <f>CsurosCounter_en_13[[#This Row],[Column2]]-ExactCount!E18</f>
        <v>0</v>
      </c>
      <c r="U88" t="s">
        <v>29</v>
      </c>
      <c r="V88" t="s">
        <v>220</v>
      </c>
      <c r="W88" t="s">
        <v>30</v>
      </c>
      <c r="X88">
        <f>ABS(CsurosCounter_en_14__2[[#This Row],[Column2]]-ExactCount!E18)/ExactCount!E18*100</f>
        <v>0</v>
      </c>
      <c r="Y88">
        <f>CsurosCounter_en_14__2[[#This Row],[Column2]]-ExactCount!E18</f>
        <v>0</v>
      </c>
    </row>
    <row r="89" spans="3:25" x14ac:dyDescent="0.3">
      <c r="C89" t="s">
        <v>31</v>
      </c>
      <c r="D89" t="s">
        <v>910</v>
      </c>
      <c r="E89" t="s">
        <v>911</v>
      </c>
      <c r="F89">
        <f>ABS(CsurosCounter_en_11[[#This Row],[Column2]]-ExactCount!E19)/ExactCount!E19*100</f>
        <v>9.8118384947079651</v>
      </c>
      <c r="G89">
        <f>CsurosCounter_en_11[[#This Row],[Column2]]-ExactCount!E19</f>
        <v>-250.30000000000018</v>
      </c>
      <c r="I89" t="s">
        <v>31</v>
      </c>
      <c r="J89" t="s">
        <v>221</v>
      </c>
      <c r="K89" t="s">
        <v>952</v>
      </c>
      <c r="L89">
        <f>ABS(CsurosCounter_en_12[[#This Row],[Column2]]-ExactCount!E19)/ExactCount!E19*100</f>
        <v>0</v>
      </c>
      <c r="M89">
        <f>CsurosCounter_en_12[[#This Row],[Column2]]-ExactCount!E19</f>
        <v>0</v>
      </c>
      <c r="O89" t="s">
        <v>31</v>
      </c>
      <c r="P89" t="s">
        <v>221</v>
      </c>
      <c r="Q89" t="s">
        <v>984</v>
      </c>
      <c r="R89">
        <f>ABS(CsurosCounter_en_13[[#This Row],[Column2]]-ExactCount!E19)/ExactCount!E19*100</f>
        <v>0</v>
      </c>
      <c r="S89">
        <f>CsurosCounter_en_13[[#This Row],[Column2]]-ExactCount!E19</f>
        <v>0</v>
      </c>
      <c r="U89" t="s">
        <v>31</v>
      </c>
      <c r="V89" t="s">
        <v>221</v>
      </c>
      <c r="W89" t="s">
        <v>32</v>
      </c>
      <c r="X89">
        <f>ABS(CsurosCounter_en_14__2[[#This Row],[Column2]]-ExactCount!E19)/ExactCount!E19*100</f>
        <v>0</v>
      </c>
      <c r="Y89">
        <f>CsurosCounter_en_14__2[[#This Row],[Column2]]-ExactCount!E19</f>
        <v>0</v>
      </c>
    </row>
    <row r="90" spans="3:25" x14ac:dyDescent="0.3">
      <c r="C90" t="s">
        <v>33</v>
      </c>
      <c r="D90" t="s">
        <v>912</v>
      </c>
      <c r="E90" t="s">
        <v>913</v>
      </c>
      <c r="F90">
        <f>ABS(CsurosCounter_en_11[[#This Row],[Column2]]-ExactCount!E20)/ExactCount!E20*100</f>
        <v>7.6728778467908976</v>
      </c>
      <c r="G90">
        <f>CsurosCounter_en_11[[#This Row],[Column2]]-ExactCount!E20</f>
        <v>-185.30000000000018</v>
      </c>
      <c r="I90" t="s">
        <v>33</v>
      </c>
      <c r="J90" t="s">
        <v>222</v>
      </c>
      <c r="K90" t="s">
        <v>953</v>
      </c>
      <c r="L90">
        <f>ABS(CsurosCounter_en_12[[#This Row],[Column2]]-ExactCount!E20)/ExactCount!E20*100</f>
        <v>0</v>
      </c>
      <c r="M90">
        <f>CsurosCounter_en_12[[#This Row],[Column2]]-ExactCount!E20</f>
        <v>0</v>
      </c>
      <c r="O90" t="s">
        <v>33</v>
      </c>
      <c r="P90" t="s">
        <v>222</v>
      </c>
      <c r="Q90" t="s">
        <v>985</v>
      </c>
      <c r="R90">
        <f>ABS(CsurosCounter_en_13[[#This Row],[Column2]]-ExactCount!E20)/ExactCount!E20*100</f>
        <v>0</v>
      </c>
      <c r="S90">
        <f>CsurosCounter_en_13[[#This Row],[Column2]]-ExactCount!E20</f>
        <v>0</v>
      </c>
      <c r="U90" t="s">
        <v>33</v>
      </c>
      <c r="V90" t="s">
        <v>222</v>
      </c>
      <c r="W90" t="s">
        <v>34</v>
      </c>
      <c r="X90">
        <f>ABS(CsurosCounter_en_14__2[[#This Row],[Column2]]-ExactCount!E20)/ExactCount!E20*100</f>
        <v>0</v>
      </c>
      <c r="Y90">
        <f>CsurosCounter_en_14__2[[#This Row],[Column2]]-ExactCount!E20</f>
        <v>0</v>
      </c>
    </row>
    <row r="91" spans="3:25" x14ac:dyDescent="0.3">
      <c r="C91" t="s">
        <v>35</v>
      </c>
      <c r="D91" t="s">
        <v>914</v>
      </c>
      <c r="E91" t="s">
        <v>915</v>
      </c>
      <c r="F91">
        <f>ABS(CsurosCounter_en_11[[#This Row],[Column2]]-ExactCount!E21)/ExactCount!E21*100</f>
        <v>4.8614166300043999</v>
      </c>
      <c r="G91">
        <f>CsurosCounter_en_11[[#This Row],[Column2]]-ExactCount!E21</f>
        <v>-110.5</v>
      </c>
      <c r="I91" t="s">
        <v>35</v>
      </c>
      <c r="J91" t="s">
        <v>223</v>
      </c>
      <c r="K91" t="s">
        <v>954</v>
      </c>
      <c r="L91">
        <f>ABS(CsurosCounter_en_12[[#This Row],[Column2]]-ExactCount!E21)/ExactCount!E21*100</f>
        <v>0</v>
      </c>
      <c r="M91">
        <f>CsurosCounter_en_12[[#This Row],[Column2]]-ExactCount!E21</f>
        <v>0</v>
      </c>
      <c r="O91" t="s">
        <v>35</v>
      </c>
      <c r="P91" t="s">
        <v>223</v>
      </c>
      <c r="Q91" t="s">
        <v>986</v>
      </c>
      <c r="R91">
        <f>ABS(CsurosCounter_en_13[[#This Row],[Column2]]-ExactCount!E21)/ExactCount!E21*100</f>
        <v>0</v>
      </c>
      <c r="S91">
        <f>CsurosCounter_en_13[[#This Row],[Column2]]-ExactCount!E21</f>
        <v>0</v>
      </c>
      <c r="U91" t="s">
        <v>35</v>
      </c>
      <c r="V91" t="s">
        <v>223</v>
      </c>
      <c r="W91" t="s">
        <v>36</v>
      </c>
      <c r="X91">
        <f>ABS(CsurosCounter_en_14__2[[#This Row],[Column2]]-ExactCount!E21)/ExactCount!E21*100</f>
        <v>0</v>
      </c>
      <c r="Y91">
        <f>CsurosCounter_en_14__2[[#This Row],[Column2]]-ExactCount!E21</f>
        <v>0</v>
      </c>
    </row>
    <row r="92" spans="3:25" x14ac:dyDescent="0.3">
      <c r="C92" t="s">
        <v>37</v>
      </c>
      <c r="D92" t="s">
        <v>916</v>
      </c>
      <c r="E92" t="s">
        <v>917</v>
      </c>
      <c r="F92">
        <f>ABS(CsurosCounter_en_11[[#This Row],[Column2]]-ExactCount!E22)/ExactCount!E22*100</f>
        <v>3.7137681159420288</v>
      </c>
      <c r="G92">
        <f>CsurosCounter_en_11[[#This Row],[Column2]]-ExactCount!E22</f>
        <v>-82</v>
      </c>
      <c r="I92" t="s">
        <v>37</v>
      </c>
      <c r="J92" t="s">
        <v>224</v>
      </c>
      <c r="K92" t="s">
        <v>955</v>
      </c>
      <c r="L92">
        <f>ABS(CsurosCounter_en_12[[#This Row],[Column2]]-ExactCount!E22)/ExactCount!E22*100</f>
        <v>0</v>
      </c>
      <c r="M92">
        <f>CsurosCounter_en_12[[#This Row],[Column2]]-ExactCount!E22</f>
        <v>0</v>
      </c>
      <c r="O92" t="s">
        <v>37</v>
      </c>
      <c r="P92" t="s">
        <v>224</v>
      </c>
      <c r="Q92" t="s">
        <v>987</v>
      </c>
      <c r="R92">
        <f>ABS(CsurosCounter_en_13[[#This Row],[Column2]]-ExactCount!E22)/ExactCount!E22*100</f>
        <v>0</v>
      </c>
      <c r="S92">
        <f>CsurosCounter_en_13[[#This Row],[Column2]]-ExactCount!E22</f>
        <v>0</v>
      </c>
      <c r="U92" t="s">
        <v>37</v>
      </c>
      <c r="V92" t="s">
        <v>224</v>
      </c>
      <c r="W92" t="s">
        <v>38</v>
      </c>
      <c r="X92">
        <f>ABS(CsurosCounter_en_14__2[[#This Row],[Column2]]-ExactCount!E22)/ExactCount!E22*100</f>
        <v>0</v>
      </c>
      <c r="Y92">
        <f>CsurosCounter_en_14__2[[#This Row],[Column2]]-ExactCount!E22</f>
        <v>0</v>
      </c>
    </row>
    <row r="93" spans="3:25" x14ac:dyDescent="0.3">
      <c r="C93" t="s">
        <v>39</v>
      </c>
      <c r="D93" t="s">
        <v>225</v>
      </c>
      <c r="E93" t="s">
        <v>918</v>
      </c>
      <c r="F93">
        <f>ABS(CsurosCounter_en_11[[#This Row],[Column2]]-ExactCount!E23)/ExactCount!E23*100</f>
        <v>0</v>
      </c>
      <c r="G93">
        <f>CsurosCounter_en_11[[#This Row],[Column2]]-ExactCount!E23</f>
        <v>0</v>
      </c>
      <c r="I93" t="s">
        <v>39</v>
      </c>
      <c r="J93" t="s">
        <v>225</v>
      </c>
      <c r="K93" t="s">
        <v>956</v>
      </c>
      <c r="L93">
        <f>ABS(CsurosCounter_en_12[[#This Row],[Column2]]-ExactCount!E23)/ExactCount!E23*100</f>
        <v>0</v>
      </c>
      <c r="M93">
        <f>CsurosCounter_en_12[[#This Row],[Column2]]-ExactCount!E23</f>
        <v>0</v>
      </c>
      <c r="O93" t="s">
        <v>39</v>
      </c>
      <c r="P93" t="s">
        <v>225</v>
      </c>
      <c r="Q93" t="s">
        <v>988</v>
      </c>
      <c r="R93">
        <f>ABS(CsurosCounter_en_13[[#This Row],[Column2]]-ExactCount!E23)/ExactCount!E23*100</f>
        <v>0</v>
      </c>
      <c r="S93">
        <f>CsurosCounter_en_13[[#This Row],[Column2]]-ExactCount!E23</f>
        <v>0</v>
      </c>
      <c r="U93" t="s">
        <v>39</v>
      </c>
      <c r="V93" t="s">
        <v>225</v>
      </c>
      <c r="W93" t="s">
        <v>40</v>
      </c>
      <c r="X93">
        <f>ABS(CsurosCounter_en_14__2[[#This Row],[Column2]]-ExactCount!E23)/ExactCount!E23*100</f>
        <v>0</v>
      </c>
      <c r="Y93">
        <f>CsurosCounter_en_14__2[[#This Row],[Column2]]-ExactCount!E23</f>
        <v>0</v>
      </c>
    </row>
    <row r="94" spans="3:25" x14ac:dyDescent="0.3">
      <c r="C94" t="s">
        <v>41</v>
      </c>
      <c r="D94" t="s">
        <v>226</v>
      </c>
      <c r="E94" t="s">
        <v>919</v>
      </c>
      <c r="F94">
        <f>ABS(CsurosCounter_en_11[[#This Row],[Column2]]-ExactCount!E24)/ExactCount!E24*100</f>
        <v>0</v>
      </c>
      <c r="G94">
        <f>CsurosCounter_en_11[[#This Row],[Column2]]-ExactCount!E24</f>
        <v>0</v>
      </c>
      <c r="I94" t="s">
        <v>41</v>
      </c>
      <c r="J94" t="s">
        <v>226</v>
      </c>
      <c r="K94" t="s">
        <v>957</v>
      </c>
      <c r="L94">
        <f>ABS(CsurosCounter_en_12[[#This Row],[Column2]]-ExactCount!E24)/ExactCount!E24*100</f>
        <v>0</v>
      </c>
      <c r="M94">
        <f>CsurosCounter_en_12[[#This Row],[Column2]]-ExactCount!E24</f>
        <v>0</v>
      </c>
      <c r="O94" t="s">
        <v>41</v>
      </c>
      <c r="P94" t="s">
        <v>226</v>
      </c>
      <c r="Q94" t="s">
        <v>989</v>
      </c>
      <c r="R94">
        <f>ABS(CsurosCounter_en_13[[#This Row],[Column2]]-ExactCount!E24)/ExactCount!E24*100</f>
        <v>0</v>
      </c>
      <c r="S94">
        <f>CsurosCounter_en_13[[#This Row],[Column2]]-ExactCount!E24</f>
        <v>0</v>
      </c>
      <c r="U94" t="s">
        <v>41</v>
      </c>
      <c r="V94" t="s">
        <v>226</v>
      </c>
      <c r="W94" t="s">
        <v>42</v>
      </c>
      <c r="X94">
        <f>ABS(CsurosCounter_en_14__2[[#This Row],[Column2]]-ExactCount!E24)/ExactCount!E24*100</f>
        <v>0</v>
      </c>
      <c r="Y94">
        <f>CsurosCounter_en_14__2[[#This Row],[Column2]]-ExactCount!E24</f>
        <v>0</v>
      </c>
    </row>
    <row r="95" spans="3:25" x14ac:dyDescent="0.3">
      <c r="C95" t="s">
        <v>43</v>
      </c>
      <c r="D95" t="s">
        <v>227</v>
      </c>
      <c r="E95" t="s">
        <v>920</v>
      </c>
      <c r="F95">
        <f>ABS(CsurosCounter_en_11[[#This Row],[Column2]]-ExactCount!E25)/ExactCount!E25*100</f>
        <v>0</v>
      </c>
      <c r="G95">
        <f>CsurosCounter_en_11[[#This Row],[Column2]]-ExactCount!E25</f>
        <v>0</v>
      </c>
      <c r="I95" t="s">
        <v>43</v>
      </c>
      <c r="J95" t="s">
        <v>227</v>
      </c>
      <c r="K95" t="s">
        <v>958</v>
      </c>
      <c r="L95">
        <f>ABS(CsurosCounter_en_12[[#This Row],[Column2]]-ExactCount!E25)/ExactCount!E25*100</f>
        <v>0</v>
      </c>
      <c r="M95">
        <f>CsurosCounter_en_12[[#This Row],[Column2]]-ExactCount!E25</f>
        <v>0</v>
      </c>
      <c r="O95" t="s">
        <v>43</v>
      </c>
      <c r="P95" t="s">
        <v>227</v>
      </c>
      <c r="Q95" t="s">
        <v>990</v>
      </c>
      <c r="R95">
        <f>ABS(CsurosCounter_en_13[[#This Row],[Column2]]-ExactCount!E25)/ExactCount!E25*100</f>
        <v>0</v>
      </c>
      <c r="S95">
        <f>CsurosCounter_en_13[[#This Row],[Column2]]-ExactCount!E25</f>
        <v>0</v>
      </c>
      <c r="U95" t="s">
        <v>43</v>
      </c>
      <c r="V95" t="s">
        <v>227</v>
      </c>
      <c r="W95" t="s">
        <v>44</v>
      </c>
      <c r="X95">
        <f>ABS(CsurosCounter_en_14__2[[#This Row],[Column2]]-ExactCount!E25)/ExactCount!E25*100</f>
        <v>0</v>
      </c>
      <c r="Y95">
        <f>CsurosCounter_en_14__2[[#This Row],[Column2]]-ExactCount!E25</f>
        <v>0</v>
      </c>
    </row>
    <row r="96" spans="3:25" x14ac:dyDescent="0.3">
      <c r="C96" t="s">
        <v>45</v>
      </c>
      <c r="D96" t="s">
        <v>228</v>
      </c>
      <c r="E96" t="s">
        <v>921</v>
      </c>
      <c r="F96">
        <f>ABS(CsurosCounter_en_11[[#This Row],[Column2]]-ExactCount!E26)/ExactCount!E26*100</f>
        <v>0</v>
      </c>
      <c r="G96">
        <f>CsurosCounter_en_11[[#This Row],[Column2]]-ExactCount!E26</f>
        <v>0</v>
      </c>
      <c r="I96" t="s">
        <v>45</v>
      </c>
      <c r="J96" t="s">
        <v>228</v>
      </c>
      <c r="K96" t="s">
        <v>959</v>
      </c>
      <c r="L96">
        <f>ABS(CsurosCounter_en_12[[#This Row],[Column2]]-ExactCount!E26)/ExactCount!E26*100</f>
        <v>0</v>
      </c>
      <c r="M96">
        <f>CsurosCounter_en_12[[#This Row],[Column2]]-ExactCount!E26</f>
        <v>0</v>
      </c>
      <c r="O96" t="s">
        <v>45</v>
      </c>
      <c r="P96" t="s">
        <v>228</v>
      </c>
      <c r="Q96" t="s">
        <v>991</v>
      </c>
      <c r="R96">
        <f>ABS(CsurosCounter_en_13[[#This Row],[Column2]]-ExactCount!E26)/ExactCount!E26*100</f>
        <v>0</v>
      </c>
      <c r="S96">
        <f>CsurosCounter_en_13[[#This Row],[Column2]]-ExactCount!E26</f>
        <v>0</v>
      </c>
      <c r="U96" t="s">
        <v>45</v>
      </c>
      <c r="V96" t="s">
        <v>228</v>
      </c>
      <c r="W96" t="s">
        <v>46</v>
      </c>
      <c r="X96">
        <f>ABS(CsurosCounter_en_14__2[[#This Row],[Column2]]-ExactCount!E26)/ExactCount!E26*100</f>
        <v>0</v>
      </c>
      <c r="Y96">
        <f>CsurosCounter_en_14__2[[#This Row],[Column2]]-ExactCount!E26</f>
        <v>0</v>
      </c>
    </row>
    <row r="97" spans="3:25" x14ac:dyDescent="0.3">
      <c r="C97" t="s">
        <v>47</v>
      </c>
      <c r="D97" t="s">
        <v>229</v>
      </c>
      <c r="E97" t="s">
        <v>922</v>
      </c>
      <c r="F97">
        <f>ABS(CsurosCounter_en_11[[#This Row],[Column2]]-ExactCount!E27)/ExactCount!E27*100</f>
        <v>0</v>
      </c>
      <c r="G97">
        <f>CsurosCounter_en_11[[#This Row],[Column2]]-ExactCount!E27</f>
        <v>0</v>
      </c>
      <c r="I97" t="s">
        <v>47</v>
      </c>
      <c r="J97" t="s">
        <v>229</v>
      </c>
      <c r="K97" t="s">
        <v>960</v>
      </c>
      <c r="L97">
        <f>ABS(CsurosCounter_en_12[[#This Row],[Column2]]-ExactCount!E27)/ExactCount!E27*100</f>
        <v>0</v>
      </c>
      <c r="M97">
        <f>CsurosCounter_en_12[[#This Row],[Column2]]-ExactCount!E27</f>
        <v>0</v>
      </c>
      <c r="O97" t="s">
        <v>47</v>
      </c>
      <c r="P97" t="s">
        <v>229</v>
      </c>
      <c r="Q97" t="s">
        <v>992</v>
      </c>
      <c r="R97">
        <f>ABS(CsurosCounter_en_13[[#This Row],[Column2]]-ExactCount!E27)/ExactCount!E27*100</f>
        <v>0</v>
      </c>
      <c r="S97">
        <f>CsurosCounter_en_13[[#This Row],[Column2]]-ExactCount!E27</f>
        <v>0</v>
      </c>
      <c r="U97" t="s">
        <v>47</v>
      </c>
      <c r="V97" t="s">
        <v>229</v>
      </c>
      <c r="W97" t="s">
        <v>48</v>
      </c>
      <c r="X97">
        <f>ABS(CsurosCounter_en_14__2[[#This Row],[Column2]]-ExactCount!E27)/ExactCount!E27*100</f>
        <v>0</v>
      </c>
      <c r="Y97">
        <f>CsurosCounter_en_14__2[[#This Row],[Column2]]-ExactCount!E27</f>
        <v>0</v>
      </c>
    </row>
    <row r="98" spans="3:25" x14ac:dyDescent="0.3">
      <c r="C98" t="s">
        <v>49</v>
      </c>
      <c r="D98" t="s">
        <v>230</v>
      </c>
      <c r="E98" t="s">
        <v>923</v>
      </c>
      <c r="F98">
        <f>ABS(CsurosCounter_en_11[[#This Row],[Column2]]-ExactCount!E28)/ExactCount!E28*100</f>
        <v>0</v>
      </c>
      <c r="G98">
        <f>CsurosCounter_en_11[[#This Row],[Column2]]-ExactCount!E28</f>
        <v>0</v>
      </c>
      <c r="I98" t="s">
        <v>49</v>
      </c>
      <c r="J98" t="s">
        <v>230</v>
      </c>
      <c r="K98" t="s">
        <v>961</v>
      </c>
      <c r="L98">
        <f>ABS(CsurosCounter_en_12[[#This Row],[Column2]]-ExactCount!E28)/ExactCount!E28*100</f>
        <v>0</v>
      </c>
      <c r="M98">
        <f>CsurosCounter_en_12[[#This Row],[Column2]]-ExactCount!E28</f>
        <v>0</v>
      </c>
      <c r="O98" t="s">
        <v>49</v>
      </c>
      <c r="P98" t="s">
        <v>230</v>
      </c>
      <c r="Q98" t="s">
        <v>993</v>
      </c>
      <c r="R98">
        <f>ABS(CsurosCounter_en_13[[#This Row],[Column2]]-ExactCount!E28)/ExactCount!E28*100</f>
        <v>0</v>
      </c>
      <c r="S98">
        <f>CsurosCounter_en_13[[#This Row],[Column2]]-ExactCount!E28</f>
        <v>0</v>
      </c>
      <c r="U98" t="s">
        <v>49</v>
      </c>
      <c r="V98" t="s">
        <v>230</v>
      </c>
      <c r="W98" t="s">
        <v>50</v>
      </c>
      <c r="X98">
        <f>ABS(CsurosCounter_en_14__2[[#This Row],[Column2]]-ExactCount!E28)/ExactCount!E28*100</f>
        <v>0</v>
      </c>
      <c r="Y98">
        <f>CsurosCounter_en_14__2[[#This Row],[Column2]]-ExactCount!E28</f>
        <v>0</v>
      </c>
    </row>
    <row r="99" spans="3:25" x14ac:dyDescent="0.3">
      <c r="C99" t="s">
        <v>51</v>
      </c>
      <c r="D99" t="s">
        <v>231</v>
      </c>
      <c r="E99" t="s">
        <v>924</v>
      </c>
      <c r="F99">
        <f>ABS(CsurosCounter_en_11[[#This Row],[Column2]]-ExactCount!E29)/ExactCount!E29*100</f>
        <v>0</v>
      </c>
      <c r="G99">
        <f>CsurosCounter_en_11[[#This Row],[Column2]]-ExactCount!E29</f>
        <v>0</v>
      </c>
      <c r="I99" t="s">
        <v>51</v>
      </c>
      <c r="J99" t="s">
        <v>231</v>
      </c>
      <c r="K99" t="s">
        <v>962</v>
      </c>
      <c r="L99">
        <f>ABS(CsurosCounter_en_12[[#This Row],[Column2]]-ExactCount!E29)/ExactCount!E29*100</f>
        <v>0</v>
      </c>
      <c r="M99">
        <f>CsurosCounter_en_12[[#This Row],[Column2]]-ExactCount!E29</f>
        <v>0</v>
      </c>
      <c r="O99" t="s">
        <v>51</v>
      </c>
      <c r="P99" t="s">
        <v>231</v>
      </c>
      <c r="Q99" t="s">
        <v>994</v>
      </c>
      <c r="R99">
        <f>ABS(CsurosCounter_en_13[[#This Row],[Column2]]-ExactCount!E29)/ExactCount!E29*100</f>
        <v>0</v>
      </c>
      <c r="S99">
        <f>CsurosCounter_en_13[[#This Row],[Column2]]-ExactCount!E29</f>
        <v>0</v>
      </c>
      <c r="U99" t="s">
        <v>51</v>
      </c>
      <c r="V99" t="s">
        <v>231</v>
      </c>
      <c r="W99" t="s">
        <v>52</v>
      </c>
      <c r="X99">
        <f>ABS(CsurosCounter_en_14__2[[#This Row],[Column2]]-ExactCount!E29)/ExactCount!E29*100</f>
        <v>0</v>
      </c>
      <c r="Y99">
        <f>CsurosCounter_en_14__2[[#This Row],[Column2]]-ExactCount!E29</f>
        <v>0</v>
      </c>
    </row>
    <row r="100" spans="3:25" x14ac:dyDescent="0.3">
      <c r="C100" t="s">
        <v>53</v>
      </c>
      <c r="D100" t="s">
        <v>232</v>
      </c>
      <c r="E100" t="s">
        <v>925</v>
      </c>
      <c r="F100">
        <f>ABS(CsurosCounter_en_11[[#This Row],[Column2]]-ExactCount!E30)/ExactCount!E30*100</f>
        <v>0</v>
      </c>
      <c r="G100">
        <f>CsurosCounter_en_11[[#This Row],[Column2]]-ExactCount!E30</f>
        <v>0</v>
      </c>
      <c r="I100" t="s">
        <v>53</v>
      </c>
      <c r="J100" t="s">
        <v>232</v>
      </c>
      <c r="K100" t="s">
        <v>963</v>
      </c>
      <c r="L100">
        <f>ABS(CsurosCounter_en_12[[#This Row],[Column2]]-ExactCount!E30)/ExactCount!E30*100</f>
        <v>0</v>
      </c>
      <c r="M100">
        <f>CsurosCounter_en_12[[#This Row],[Column2]]-ExactCount!E30</f>
        <v>0</v>
      </c>
      <c r="O100" t="s">
        <v>53</v>
      </c>
      <c r="P100" t="s">
        <v>232</v>
      </c>
      <c r="Q100" t="s">
        <v>995</v>
      </c>
      <c r="R100">
        <f>ABS(CsurosCounter_en_13[[#This Row],[Column2]]-ExactCount!E30)/ExactCount!E30*100</f>
        <v>0</v>
      </c>
      <c r="S100">
        <f>CsurosCounter_en_13[[#This Row],[Column2]]-ExactCount!E30</f>
        <v>0</v>
      </c>
      <c r="U100" t="s">
        <v>53</v>
      </c>
      <c r="V100" t="s">
        <v>232</v>
      </c>
      <c r="W100" t="s">
        <v>54</v>
      </c>
      <c r="X100">
        <f>ABS(CsurosCounter_en_14__2[[#This Row],[Column2]]-ExactCount!E30)/ExactCount!E30*100</f>
        <v>0</v>
      </c>
      <c r="Y100">
        <f>CsurosCounter_en_14__2[[#This Row],[Column2]]-ExactCount!E30</f>
        <v>0</v>
      </c>
    </row>
    <row r="101" spans="3:25" x14ac:dyDescent="0.3">
      <c r="C101" t="s">
        <v>57</v>
      </c>
      <c r="D101" t="s">
        <v>233</v>
      </c>
      <c r="E101" t="s">
        <v>926</v>
      </c>
      <c r="F101">
        <f>ABS(CsurosCounter_en_11[[#This Row],[Column2]]-ExactCount!E31)/ExactCount!E31*100</f>
        <v>0</v>
      </c>
      <c r="G101">
        <f>CsurosCounter_en_11[[#This Row],[Column2]]-ExactCount!E31</f>
        <v>0</v>
      </c>
      <c r="I101" t="s">
        <v>57</v>
      </c>
      <c r="J101" t="s">
        <v>233</v>
      </c>
      <c r="K101" t="s">
        <v>964</v>
      </c>
      <c r="L101">
        <f>ABS(CsurosCounter_en_12[[#This Row],[Column2]]-ExactCount!E31)/ExactCount!E31*100</f>
        <v>0</v>
      </c>
      <c r="M101">
        <f>CsurosCounter_en_12[[#This Row],[Column2]]-ExactCount!E31</f>
        <v>0</v>
      </c>
      <c r="O101" t="s">
        <v>57</v>
      </c>
      <c r="P101" t="s">
        <v>233</v>
      </c>
      <c r="Q101" t="s">
        <v>996</v>
      </c>
      <c r="R101">
        <f>ABS(CsurosCounter_en_13[[#This Row],[Column2]]-ExactCount!E31)/ExactCount!E31*100</f>
        <v>0</v>
      </c>
      <c r="S101">
        <f>CsurosCounter_en_13[[#This Row],[Column2]]-ExactCount!E31</f>
        <v>0</v>
      </c>
      <c r="U101" t="s">
        <v>57</v>
      </c>
      <c r="V101" t="s">
        <v>233</v>
      </c>
      <c r="W101" t="s">
        <v>56</v>
      </c>
      <c r="X101">
        <f>ABS(CsurosCounter_en_14__2[[#This Row],[Column2]]-ExactCount!E31)/ExactCount!E31*100</f>
        <v>0</v>
      </c>
      <c r="Y101">
        <f>CsurosCounter_en_14__2[[#This Row],[Column2]]-ExactCount!E31</f>
        <v>0</v>
      </c>
    </row>
    <row r="102" spans="3:25" x14ac:dyDescent="0.3">
      <c r="C102" t="s">
        <v>58</v>
      </c>
      <c r="D102" t="s">
        <v>233</v>
      </c>
      <c r="E102" t="s">
        <v>926</v>
      </c>
      <c r="F102">
        <f>ABS(CsurosCounter_en_11[[#This Row],[Column2]]-ExactCount!E32)/ExactCount!E32*100</f>
        <v>0</v>
      </c>
      <c r="G102">
        <f>CsurosCounter_en_11[[#This Row],[Column2]]-ExactCount!E32</f>
        <v>0</v>
      </c>
      <c r="I102" t="s">
        <v>58</v>
      </c>
      <c r="J102" t="s">
        <v>233</v>
      </c>
      <c r="K102" t="s">
        <v>964</v>
      </c>
      <c r="L102">
        <f>ABS(CsurosCounter_en_12[[#This Row],[Column2]]-ExactCount!E32)/ExactCount!E32*100</f>
        <v>0</v>
      </c>
      <c r="M102">
        <f>CsurosCounter_en_12[[#This Row],[Column2]]-ExactCount!E32</f>
        <v>0</v>
      </c>
      <c r="O102" t="s">
        <v>58</v>
      </c>
      <c r="P102" t="s">
        <v>233</v>
      </c>
      <c r="Q102" t="s">
        <v>996</v>
      </c>
      <c r="R102">
        <f>ABS(CsurosCounter_en_13[[#This Row],[Column2]]-ExactCount!E32)/ExactCount!E32*100</f>
        <v>0</v>
      </c>
      <c r="S102">
        <f>CsurosCounter_en_13[[#This Row],[Column2]]-ExactCount!E32</f>
        <v>0</v>
      </c>
      <c r="U102" t="s">
        <v>58</v>
      </c>
      <c r="V102" t="s">
        <v>233</v>
      </c>
      <c r="W102" t="s">
        <v>56</v>
      </c>
      <c r="X102">
        <f>ABS(CsurosCounter_en_14__2[[#This Row],[Column2]]-ExactCount!E32)/ExactCount!E32*100</f>
        <v>0</v>
      </c>
      <c r="Y102">
        <f>CsurosCounter_en_14__2[[#This Row],[Column2]]-ExactCount!E32</f>
        <v>0</v>
      </c>
    </row>
    <row r="103" spans="3:25" x14ac:dyDescent="0.3">
      <c r="C103" t="s">
        <v>59</v>
      </c>
      <c r="D103" t="s">
        <v>233</v>
      </c>
      <c r="E103" t="s">
        <v>926</v>
      </c>
      <c r="F103">
        <f>ABS(CsurosCounter_en_11[[#This Row],[Column2]]-ExactCount!E33)/ExactCount!E33*100</f>
        <v>0</v>
      </c>
      <c r="G103">
        <f>CsurosCounter_en_11[[#This Row],[Column2]]-ExactCount!E33</f>
        <v>0</v>
      </c>
      <c r="I103" t="s">
        <v>59</v>
      </c>
      <c r="J103" t="s">
        <v>233</v>
      </c>
      <c r="K103" t="s">
        <v>964</v>
      </c>
      <c r="L103">
        <f>ABS(CsurosCounter_en_12[[#This Row],[Column2]]-ExactCount!E33)/ExactCount!E33*100</f>
        <v>0</v>
      </c>
      <c r="M103">
        <f>CsurosCounter_en_12[[#This Row],[Column2]]-ExactCount!E33</f>
        <v>0</v>
      </c>
      <c r="O103" t="s">
        <v>59</v>
      </c>
      <c r="P103" t="s">
        <v>233</v>
      </c>
      <c r="Q103" t="s">
        <v>996</v>
      </c>
      <c r="R103">
        <f>ABS(CsurosCounter_en_13[[#This Row],[Column2]]-ExactCount!E33)/ExactCount!E33*100</f>
        <v>0</v>
      </c>
      <c r="S103">
        <f>CsurosCounter_en_13[[#This Row],[Column2]]-ExactCount!E33</f>
        <v>0</v>
      </c>
      <c r="U103" t="s">
        <v>59</v>
      </c>
      <c r="V103" t="s">
        <v>233</v>
      </c>
      <c r="W103" t="s">
        <v>56</v>
      </c>
      <c r="X103">
        <f>ABS(CsurosCounter_en_14__2[[#This Row],[Column2]]-ExactCount!E33)/ExactCount!E33*100</f>
        <v>0</v>
      </c>
      <c r="Y103">
        <f>CsurosCounter_en_14__2[[#This Row],[Column2]]-ExactCount!E33</f>
        <v>0</v>
      </c>
    </row>
    <row r="104" spans="3:25" x14ac:dyDescent="0.3">
      <c r="C104" t="s">
        <v>55</v>
      </c>
      <c r="D104" t="s">
        <v>233</v>
      </c>
      <c r="E104" t="s">
        <v>926</v>
      </c>
      <c r="F104">
        <f>ABS(CsurosCounter_en_11[[#This Row],[Column2]]-ExactCount!E34)/ExactCount!E34*100</f>
        <v>0</v>
      </c>
      <c r="G104">
        <f>CsurosCounter_en_11[[#This Row],[Column2]]-ExactCount!E34</f>
        <v>0</v>
      </c>
      <c r="I104" t="s">
        <v>55</v>
      </c>
      <c r="J104" t="s">
        <v>233</v>
      </c>
      <c r="K104" t="s">
        <v>964</v>
      </c>
      <c r="L104">
        <f>ABS(CsurosCounter_en_12[[#This Row],[Column2]]-ExactCount!E34)/ExactCount!E34*100</f>
        <v>0</v>
      </c>
      <c r="M104">
        <f>CsurosCounter_en_12[[#This Row],[Column2]]-ExactCount!E34</f>
        <v>0</v>
      </c>
      <c r="O104" t="s">
        <v>55</v>
      </c>
      <c r="P104" t="s">
        <v>233</v>
      </c>
      <c r="Q104" t="s">
        <v>996</v>
      </c>
      <c r="R104">
        <f>ABS(CsurosCounter_en_13[[#This Row],[Column2]]-ExactCount!E34)/ExactCount!E34*100</f>
        <v>0</v>
      </c>
      <c r="S104">
        <f>CsurosCounter_en_13[[#This Row],[Column2]]-ExactCount!E34</f>
        <v>0</v>
      </c>
      <c r="U104" t="s">
        <v>55</v>
      </c>
      <c r="V104" t="s">
        <v>233</v>
      </c>
      <c r="W104" t="s">
        <v>56</v>
      </c>
      <c r="X104">
        <f>ABS(CsurosCounter_en_14__2[[#This Row],[Column2]]-ExactCount!E34)/ExactCount!E34*100</f>
        <v>0</v>
      </c>
      <c r="Y104">
        <f>CsurosCounter_en_14__2[[#This Row],[Column2]]-ExactCount!E34</f>
        <v>0</v>
      </c>
    </row>
    <row r="105" spans="3:25" x14ac:dyDescent="0.3">
      <c r="C105" s="5"/>
      <c r="D105" s="5"/>
      <c r="E105" s="5" t="s">
        <v>1005</v>
      </c>
      <c r="F105" s="5">
        <f>AVERAGE(F75:F104)</f>
        <v>18.092896851339592</v>
      </c>
      <c r="G105" s="5">
        <f>AVERAGE(G75:G104)</f>
        <v>-1425.7900000000002</v>
      </c>
      <c r="I105" s="5"/>
      <c r="J105" s="5"/>
      <c r="K105" s="5" t="s">
        <v>1005</v>
      </c>
      <c r="L105" s="5">
        <f>AVERAGE(L75:L104)</f>
        <v>8.4825657086492381</v>
      </c>
      <c r="M105" s="5">
        <f>AVERAGE(M75:M104)</f>
        <v>-773.49333333333357</v>
      </c>
      <c r="O105" s="5"/>
      <c r="P105" s="5"/>
      <c r="Q105" s="5" t="s">
        <v>1005</v>
      </c>
      <c r="R105" s="5">
        <f>AVERAGE(R75:R104)</f>
        <v>1.6079112656904471</v>
      </c>
      <c r="S105" s="5">
        <f>AVERAGE(S75:S104)</f>
        <v>-187.93333333333339</v>
      </c>
      <c r="U105" s="5"/>
      <c r="V105" s="5"/>
      <c r="W105" s="5" t="s">
        <v>1005</v>
      </c>
      <c r="X105" s="5">
        <f>AVERAGE(X75:X104)</f>
        <v>0</v>
      </c>
      <c r="Y105" s="5">
        <f>AVERAGE(Y75:Y104)</f>
        <v>0</v>
      </c>
    </row>
  </sheetData>
  <phoneticPr fontId="1" type="noConversion"/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CCA7-7FA5-4B2B-A05B-CF2C48F3E2F6}">
  <dimension ref="D3:P45"/>
  <sheetViews>
    <sheetView workbookViewId="0">
      <selection activeCell="E13" sqref="E13"/>
    </sheetView>
  </sheetViews>
  <sheetFormatPr defaultRowHeight="14.4" x14ac:dyDescent="0.3"/>
  <cols>
    <col min="1" max="2" width="10.77734375" bestFit="1" customWidth="1"/>
    <col min="3" max="3" width="8.88671875" customWidth="1"/>
    <col min="6" max="6" width="21.88671875" customWidth="1"/>
    <col min="11" max="11" width="22" customWidth="1"/>
    <col min="16" max="16" width="22.109375" customWidth="1"/>
  </cols>
  <sheetData>
    <row r="3" spans="4:16" x14ac:dyDescent="0.3">
      <c r="D3" t="s">
        <v>140</v>
      </c>
      <c r="I3" t="s">
        <v>141</v>
      </c>
      <c r="N3" t="s">
        <v>142</v>
      </c>
    </row>
    <row r="4" spans="4:16" x14ac:dyDescent="0.3">
      <c r="D4" t="s">
        <v>143</v>
      </c>
      <c r="E4" t="s">
        <v>144</v>
      </c>
      <c r="F4" t="s">
        <v>145</v>
      </c>
      <c r="I4" t="s">
        <v>143</v>
      </c>
      <c r="J4" t="s">
        <v>144</v>
      </c>
      <c r="K4" t="s">
        <v>145</v>
      </c>
      <c r="N4" t="s">
        <v>143</v>
      </c>
      <c r="O4" t="s">
        <v>144</v>
      </c>
      <c r="P4" t="s">
        <v>145</v>
      </c>
    </row>
    <row r="5" spans="4:16" x14ac:dyDescent="0.3">
      <c r="D5" t="s">
        <v>0</v>
      </c>
      <c r="E5" t="s">
        <v>1</v>
      </c>
      <c r="F5" t="s">
        <v>2</v>
      </c>
      <c r="I5" t="s">
        <v>0</v>
      </c>
      <c r="J5" t="s">
        <v>1</v>
      </c>
      <c r="K5" t="s">
        <v>2</v>
      </c>
      <c r="N5" t="s">
        <v>0</v>
      </c>
      <c r="O5" t="s">
        <v>1</v>
      </c>
      <c r="P5" t="s">
        <v>2</v>
      </c>
    </row>
    <row r="6" spans="4:16" x14ac:dyDescent="0.3">
      <c r="D6" t="s">
        <v>3</v>
      </c>
      <c r="E6" t="s">
        <v>176</v>
      </c>
      <c r="F6" t="s">
        <v>4</v>
      </c>
      <c r="I6" t="s">
        <v>3</v>
      </c>
      <c r="J6" t="s">
        <v>234</v>
      </c>
      <c r="K6" t="s">
        <v>235</v>
      </c>
      <c r="N6" t="s">
        <v>3</v>
      </c>
      <c r="O6" t="s">
        <v>304</v>
      </c>
      <c r="P6" t="s">
        <v>305</v>
      </c>
    </row>
    <row r="7" spans="4:16" x14ac:dyDescent="0.3">
      <c r="D7" t="s">
        <v>5</v>
      </c>
      <c r="E7" t="s">
        <v>208</v>
      </c>
      <c r="F7" t="s">
        <v>6</v>
      </c>
      <c r="I7" t="s">
        <v>13</v>
      </c>
      <c r="J7" t="s">
        <v>236</v>
      </c>
      <c r="K7" t="s">
        <v>237</v>
      </c>
      <c r="N7" t="s">
        <v>17</v>
      </c>
      <c r="O7" t="s">
        <v>306</v>
      </c>
      <c r="P7" t="s">
        <v>307</v>
      </c>
    </row>
    <row r="8" spans="4:16" x14ac:dyDescent="0.3">
      <c r="D8" t="s">
        <v>7</v>
      </c>
      <c r="E8" t="s">
        <v>209</v>
      </c>
      <c r="F8" t="s">
        <v>8</v>
      </c>
      <c r="I8" t="s">
        <v>5</v>
      </c>
      <c r="J8" t="s">
        <v>238</v>
      </c>
      <c r="K8" t="s">
        <v>239</v>
      </c>
      <c r="N8" t="s">
        <v>11</v>
      </c>
      <c r="O8" t="s">
        <v>308</v>
      </c>
      <c r="P8" t="s">
        <v>309</v>
      </c>
    </row>
    <row r="9" spans="4:16" x14ac:dyDescent="0.3">
      <c r="D9" t="s">
        <v>9</v>
      </c>
      <c r="E9" t="s">
        <v>210</v>
      </c>
      <c r="F9" t="s">
        <v>10</v>
      </c>
      <c r="I9" t="s">
        <v>9</v>
      </c>
      <c r="J9" t="s">
        <v>240</v>
      </c>
      <c r="K9" t="s">
        <v>241</v>
      </c>
      <c r="N9" t="s">
        <v>13</v>
      </c>
      <c r="O9" t="s">
        <v>310</v>
      </c>
      <c r="P9" t="s">
        <v>311</v>
      </c>
    </row>
    <row r="10" spans="4:16" x14ac:dyDescent="0.3">
      <c r="D10" t="s">
        <v>11</v>
      </c>
      <c r="E10" t="s">
        <v>211</v>
      </c>
      <c r="F10" t="s">
        <v>12</v>
      </c>
      <c r="I10" t="s">
        <v>11</v>
      </c>
      <c r="J10" t="s">
        <v>242</v>
      </c>
      <c r="K10" t="s">
        <v>243</v>
      </c>
      <c r="N10" t="s">
        <v>19</v>
      </c>
      <c r="O10" t="s">
        <v>312</v>
      </c>
      <c r="P10" t="s">
        <v>313</v>
      </c>
    </row>
    <row r="11" spans="4:16" x14ac:dyDescent="0.3">
      <c r="D11" t="s">
        <v>13</v>
      </c>
      <c r="E11" t="s">
        <v>212</v>
      </c>
      <c r="F11" t="s">
        <v>14</v>
      </c>
      <c r="I11" t="s">
        <v>17</v>
      </c>
      <c r="J11" t="s">
        <v>244</v>
      </c>
      <c r="K11" t="s">
        <v>245</v>
      </c>
      <c r="N11" t="s">
        <v>15</v>
      </c>
      <c r="O11" t="s">
        <v>314</v>
      </c>
      <c r="P11" t="s">
        <v>315</v>
      </c>
    </row>
    <row r="12" spans="4:16" x14ac:dyDescent="0.3">
      <c r="D12" t="s">
        <v>15</v>
      </c>
      <c r="E12" t="s">
        <v>213</v>
      </c>
      <c r="F12" t="s">
        <v>16</v>
      </c>
      <c r="I12" t="s">
        <v>25</v>
      </c>
      <c r="J12" t="s">
        <v>246</v>
      </c>
      <c r="K12" t="s">
        <v>247</v>
      </c>
      <c r="N12" t="s">
        <v>7</v>
      </c>
      <c r="O12" t="s">
        <v>316</v>
      </c>
      <c r="P12" t="s">
        <v>317</v>
      </c>
    </row>
    <row r="13" spans="4:16" x14ac:dyDescent="0.3">
      <c r="D13" t="s">
        <v>17</v>
      </c>
      <c r="E13" t="s">
        <v>214</v>
      </c>
      <c r="F13" t="s">
        <v>18</v>
      </c>
      <c r="I13" t="s">
        <v>19</v>
      </c>
      <c r="J13" t="s">
        <v>248</v>
      </c>
      <c r="K13" t="s">
        <v>249</v>
      </c>
      <c r="N13" t="s">
        <v>9</v>
      </c>
      <c r="O13" t="s">
        <v>318</v>
      </c>
      <c r="P13" t="s">
        <v>319</v>
      </c>
    </row>
    <row r="14" spans="4:16" x14ac:dyDescent="0.3">
      <c r="D14" t="s">
        <v>19</v>
      </c>
      <c r="E14" t="s">
        <v>215</v>
      </c>
      <c r="F14" t="s">
        <v>20</v>
      </c>
      <c r="I14" t="s">
        <v>7</v>
      </c>
      <c r="J14" t="s">
        <v>250</v>
      </c>
      <c r="K14" t="s">
        <v>251</v>
      </c>
      <c r="N14" t="s">
        <v>23</v>
      </c>
      <c r="O14" t="s">
        <v>320</v>
      </c>
      <c r="P14" t="s">
        <v>321</v>
      </c>
    </row>
    <row r="15" spans="4:16" x14ac:dyDescent="0.3">
      <c r="D15" t="s">
        <v>21</v>
      </c>
      <c r="E15" t="s">
        <v>216</v>
      </c>
      <c r="F15" t="s">
        <v>22</v>
      </c>
      <c r="I15" t="s">
        <v>21</v>
      </c>
      <c r="J15" t="s">
        <v>252</v>
      </c>
      <c r="K15" t="s">
        <v>253</v>
      </c>
      <c r="N15" t="s">
        <v>21</v>
      </c>
      <c r="O15" t="s">
        <v>322</v>
      </c>
      <c r="P15" t="s">
        <v>323</v>
      </c>
    </row>
    <row r="16" spans="4:16" x14ac:dyDescent="0.3">
      <c r="D16" t="s">
        <v>23</v>
      </c>
      <c r="E16" t="s">
        <v>217</v>
      </c>
      <c r="F16" t="s">
        <v>24</v>
      </c>
      <c r="I16" t="s">
        <v>27</v>
      </c>
      <c r="J16" t="s">
        <v>254</v>
      </c>
      <c r="K16" t="s">
        <v>255</v>
      </c>
      <c r="N16" t="s">
        <v>25</v>
      </c>
      <c r="O16" t="s">
        <v>324</v>
      </c>
      <c r="P16" t="s">
        <v>325</v>
      </c>
    </row>
    <row r="17" spans="4:16" x14ac:dyDescent="0.3">
      <c r="D17" t="s">
        <v>25</v>
      </c>
      <c r="E17" t="s">
        <v>218</v>
      </c>
      <c r="F17" t="s">
        <v>26</v>
      </c>
      <c r="I17" t="s">
        <v>23</v>
      </c>
      <c r="J17" t="s">
        <v>256</v>
      </c>
      <c r="K17" t="s">
        <v>257</v>
      </c>
      <c r="N17" t="s">
        <v>33</v>
      </c>
      <c r="O17" t="s">
        <v>326</v>
      </c>
      <c r="P17" t="s">
        <v>327</v>
      </c>
    </row>
    <row r="18" spans="4:16" x14ac:dyDescent="0.3">
      <c r="D18" t="s">
        <v>27</v>
      </c>
      <c r="E18" t="s">
        <v>219</v>
      </c>
      <c r="F18" t="s">
        <v>28</v>
      </c>
      <c r="I18" t="s">
        <v>33</v>
      </c>
      <c r="J18" t="s">
        <v>258</v>
      </c>
      <c r="K18" t="s">
        <v>259</v>
      </c>
      <c r="N18" t="s">
        <v>5</v>
      </c>
      <c r="O18" t="s">
        <v>328</v>
      </c>
      <c r="P18" t="s">
        <v>329</v>
      </c>
    </row>
    <row r="19" spans="4:16" x14ac:dyDescent="0.3">
      <c r="D19" t="s">
        <v>29</v>
      </c>
      <c r="E19" t="s">
        <v>220</v>
      </c>
      <c r="F19" t="s">
        <v>30</v>
      </c>
      <c r="I19" t="s">
        <v>73</v>
      </c>
      <c r="J19" t="s">
        <v>260</v>
      </c>
      <c r="K19" t="s">
        <v>261</v>
      </c>
      <c r="N19" t="s">
        <v>37</v>
      </c>
      <c r="O19" t="s">
        <v>330</v>
      </c>
      <c r="P19" t="s">
        <v>331</v>
      </c>
    </row>
    <row r="20" spans="4:16" x14ac:dyDescent="0.3">
      <c r="D20" t="s">
        <v>31</v>
      </c>
      <c r="E20" t="s">
        <v>221</v>
      </c>
      <c r="F20" t="s">
        <v>32</v>
      </c>
      <c r="I20" t="s">
        <v>41</v>
      </c>
      <c r="J20" t="s">
        <v>262</v>
      </c>
      <c r="K20" t="s">
        <v>263</v>
      </c>
      <c r="N20" t="s">
        <v>27</v>
      </c>
      <c r="O20" t="s">
        <v>332</v>
      </c>
      <c r="P20" t="s">
        <v>333</v>
      </c>
    </row>
    <row r="21" spans="4:16" x14ac:dyDescent="0.3">
      <c r="D21" t="s">
        <v>33</v>
      </c>
      <c r="E21" t="s">
        <v>222</v>
      </c>
      <c r="F21" t="s">
        <v>34</v>
      </c>
      <c r="I21" t="s">
        <v>43</v>
      </c>
      <c r="J21" t="s">
        <v>264</v>
      </c>
      <c r="K21" t="s">
        <v>265</v>
      </c>
      <c r="N21" t="s">
        <v>39</v>
      </c>
      <c r="O21" t="s">
        <v>334</v>
      </c>
      <c r="P21" t="s">
        <v>335</v>
      </c>
    </row>
    <row r="22" spans="4:16" x14ac:dyDescent="0.3">
      <c r="D22" t="s">
        <v>35</v>
      </c>
      <c r="E22" t="s">
        <v>223</v>
      </c>
      <c r="F22" t="s">
        <v>36</v>
      </c>
      <c r="I22" t="s">
        <v>51</v>
      </c>
      <c r="J22" t="s">
        <v>266</v>
      </c>
      <c r="K22" t="s">
        <v>267</v>
      </c>
      <c r="N22" t="s">
        <v>31</v>
      </c>
      <c r="O22" t="s">
        <v>336</v>
      </c>
      <c r="P22" t="s">
        <v>337</v>
      </c>
    </row>
    <row r="23" spans="4:16" x14ac:dyDescent="0.3">
      <c r="D23" t="s">
        <v>37</v>
      </c>
      <c r="E23" t="s">
        <v>224</v>
      </c>
      <c r="F23" t="s">
        <v>38</v>
      </c>
      <c r="I23" t="s">
        <v>49</v>
      </c>
      <c r="J23" t="s">
        <v>268</v>
      </c>
      <c r="K23" t="s">
        <v>269</v>
      </c>
      <c r="N23" t="s">
        <v>73</v>
      </c>
      <c r="O23" t="s">
        <v>338</v>
      </c>
      <c r="P23" t="s">
        <v>339</v>
      </c>
    </row>
    <row r="24" spans="4:16" x14ac:dyDescent="0.3">
      <c r="D24" t="s">
        <v>39</v>
      </c>
      <c r="E24" t="s">
        <v>225</v>
      </c>
      <c r="F24" t="s">
        <v>40</v>
      </c>
      <c r="I24" t="s">
        <v>37</v>
      </c>
      <c r="J24" t="s">
        <v>270</v>
      </c>
      <c r="K24" t="s">
        <v>271</v>
      </c>
      <c r="N24" t="s">
        <v>35</v>
      </c>
      <c r="O24" t="s">
        <v>340</v>
      </c>
      <c r="P24" t="s">
        <v>341</v>
      </c>
    </row>
    <row r="25" spans="4:16" x14ac:dyDescent="0.3">
      <c r="D25" t="s">
        <v>41</v>
      </c>
      <c r="E25" t="s">
        <v>226</v>
      </c>
      <c r="F25" t="s">
        <v>42</v>
      </c>
      <c r="I25" t="s">
        <v>15</v>
      </c>
      <c r="J25" t="s">
        <v>272</v>
      </c>
      <c r="K25" t="s">
        <v>273</v>
      </c>
      <c r="N25" t="s">
        <v>53</v>
      </c>
      <c r="O25" t="s">
        <v>342</v>
      </c>
      <c r="P25" t="s">
        <v>343</v>
      </c>
    </row>
    <row r="26" spans="4:16" x14ac:dyDescent="0.3">
      <c r="D26" t="s">
        <v>43</v>
      </c>
      <c r="E26" t="s">
        <v>227</v>
      </c>
      <c r="F26" t="s">
        <v>44</v>
      </c>
      <c r="I26" t="s">
        <v>35</v>
      </c>
      <c r="J26" t="s">
        <v>274</v>
      </c>
      <c r="K26" t="s">
        <v>275</v>
      </c>
      <c r="N26" t="s">
        <v>45</v>
      </c>
      <c r="O26" t="s">
        <v>344</v>
      </c>
      <c r="P26" t="s">
        <v>345</v>
      </c>
    </row>
    <row r="27" spans="4:16" x14ac:dyDescent="0.3">
      <c r="D27" t="s">
        <v>45</v>
      </c>
      <c r="E27" t="s">
        <v>228</v>
      </c>
      <c r="F27" t="s">
        <v>46</v>
      </c>
      <c r="I27" t="s">
        <v>39</v>
      </c>
      <c r="J27" t="s">
        <v>276</v>
      </c>
      <c r="K27" t="s">
        <v>277</v>
      </c>
      <c r="N27" t="s">
        <v>43</v>
      </c>
      <c r="O27" t="s">
        <v>346</v>
      </c>
      <c r="P27" t="s">
        <v>347</v>
      </c>
    </row>
    <row r="28" spans="4:16" x14ac:dyDescent="0.3">
      <c r="D28" t="s">
        <v>47</v>
      </c>
      <c r="E28" t="s">
        <v>229</v>
      </c>
      <c r="F28" t="s">
        <v>48</v>
      </c>
      <c r="I28" t="s">
        <v>53</v>
      </c>
      <c r="J28" t="s">
        <v>278</v>
      </c>
      <c r="K28" t="s">
        <v>279</v>
      </c>
      <c r="N28" t="s">
        <v>127</v>
      </c>
      <c r="O28" t="s">
        <v>348</v>
      </c>
      <c r="P28" t="s">
        <v>349</v>
      </c>
    </row>
    <row r="29" spans="4:16" x14ac:dyDescent="0.3">
      <c r="D29" t="s">
        <v>49</v>
      </c>
      <c r="E29" t="s">
        <v>230</v>
      </c>
      <c r="F29" t="s">
        <v>50</v>
      </c>
      <c r="I29" t="s">
        <v>47</v>
      </c>
      <c r="J29" t="s">
        <v>280</v>
      </c>
      <c r="K29" t="s">
        <v>281</v>
      </c>
      <c r="N29" t="s">
        <v>49</v>
      </c>
      <c r="O29" t="s">
        <v>350</v>
      </c>
      <c r="P29" t="s">
        <v>351</v>
      </c>
    </row>
    <row r="30" spans="4:16" x14ac:dyDescent="0.3">
      <c r="D30" t="s">
        <v>51</v>
      </c>
      <c r="E30" t="s">
        <v>231</v>
      </c>
      <c r="F30" t="s">
        <v>52</v>
      </c>
      <c r="I30" t="s">
        <v>29</v>
      </c>
      <c r="J30" t="s">
        <v>282</v>
      </c>
      <c r="K30" t="s">
        <v>283</v>
      </c>
      <c r="N30" t="s">
        <v>41</v>
      </c>
      <c r="O30" t="s">
        <v>352</v>
      </c>
      <c r="P30" t="s">
        <v>353</v>
      </c>
    </row>
    <row r="31" spans="4:16" x14ac:dyDescent="0.3">
      <c r="D31" t="s">
        <v>53</v>
      </c>
      <c r="E31" t="s">
        <v>232</v>
      </c>
      <c r="F31" t="s">
        <v>54</v>
      </c>
      <c r="I31" t="s">
        <v>86</v>
      </c>
      <c r="J31" t="s">
        <v>284</v>
      </c>
      <c r="K31" t="s">
        <v>285</v>
      </c>
      <c r="N31" t="s">
        <v>29</v>
      </c>
      <c r="O31" t="s">
        <v>354</v>
      </c>
      <c r="P31" t="s">
        <v>355</v>
      </c>
    </row>
    <row r="32" spans="4:16" x14ac:dyDescent="0.3">
      <c r="D32" t="s">
        <v>57</v>
      </c>
      <c r="E32" t="s">
        <v>233</v>
      </c>
      <c r="F32" t="s">
        <v>56</v>
      </c>
      <c r="I32" t="s">
        <v>55</v>
      </c>
      <c r="J32" t="s">
        <v>286</v>
      </c>
      <c r="K32" t="s">
        <v>287</v>
      </c>
      <c r="N32" t="s">
        <v>132</v>
      </c>
      <c r="O32" t="s">
        <v>356</v>
      </c>
      <c r="P32" t="s">
        <v>357</v>
      </c>
    </row>
    <row r="33" spans="4:16" x14ac:dyDescent="0.3">
      <c r="D33" t="s">
        <v>58</v>
      </c>
      <c r="E33" t="s">
        <v>233</v>
      </c>
      <c r="F33" t="s">
        <v>56</v>
      </c>
      <c r="I33" t="s">
        <v>45</v>
      </c>
      <c r="J33" t="s">
        <v>288</v>
      </c>
      <c r="K33" t="s">
        <v>289</v>
      </c>
      <c r="N33" t="s">
        <v>51</v>
      </c>
      <c r="O33" t="s">
        <v>358</v>
      </c>
      <c r="P33" t="s">
        <v>359</v>
      </c>
    </row>
    <row r="34" spans="4:16" x14ac:dyDescent="0.3">
      <c r="D34" t="s">
        <v>59</v>
      </c>
      <c r="E34" t="s">
        <v>233</v>
      </c>
      <c r="F34" t="s">
        <v>56</v>
      </c>
      <c r="I34" t="s">
        <v>90</v>
      </c>
      <c r="J34" t="s">
        <v>290</v>
      </c>
      <c r="K34" t="s">
        <v>291</v>
      </c>
      <c r="N34" t="s">
        <v>47</v>
      </c>
      <c r="O34" t="s">
        <v>360</v>
      </c>
      <c r="P34" t="s">
        <v>361</v>
      </c>
    </row>
    <row r="35" spans="4:16" x14ac:dyDescent="0.3">
      <c r="D35" t="s">
        <v>55</v>
      </c>
      <c r="E35" t="s">
        <v>233</v>
      </c>
      <c r="F35" t="s">
        <v>56</v>
      </c>
      <c r="I35" t="s">
        <v>31</v>
      </c>
      <c r="J35" t="s">
        <v>292</v>
      </c>
      <c r="K35" t="s">
        <v>293</v>
      </c>
      <c r="N35" t="s">
        <v>55</v>
      </c>
      <c r="O35" t="s">
        <v>362</v>
      </c>
      <c r="P35" t="s">
        <v>363</v>
      </c>
    </row>
    <row r="36" spans="4:16" x14ac:dyDescent="0.3">
      <c r="I36" t="s">
        <v>93</v>
      </c>
      <c r="J36" t="s">
        <v>294</v>
      </c>
      <c r="K36" t="s">
        <v>295</v>
      </c>
      <c r="N36" t="s">
        <v>95</v>
      </c>
      <c r="O36" t="s">
        <v>302</v>
      </c>
      <c r="P36" t="s">
        <v>364</v>
      </c>
    </row>
    <row r="37" spans="4:16" x14ac:dyDescent="0.3">
      <c r="I37" t="s">
        <v>95</v>
      </c>
      <c r="J37" t="s">
        <v>296</v>
      </c>
      <c r="K37" t="s">
        <v>297</v>
      </c>
      <c r="N37" t="s">
        <v>90</v>
      </c>
      <c r="O37" t="s">
        <v>365</v>
      </c>
      <c r="P37" t="s">
        <v>366</v>
      </c>
    </row>
    <row r="38" spans="4:16" x14ac:dyDescent="0.3">
      <c r="I38" t="s">
        <v>59</v>
      </c>
      <c r="J38" t="s">
        <v>298</v>
      </c>
      <c r="K38" t="s">
        <v>299</v>
      </c>
      <c r="N38" t="s">
        <v>138</v>
      </c>
      <c r="O38" t="s">
        <v>365</v>
      </c>
      <c r="P38" t="s">
        <v>366</v>
      </c>
    </row>
    <row r="39" spans="4:16" x14ac:dyDescent="0.3">
      <c r="I39" t="s">
        <v>97</v>
      </c>
      <c r="J39" t="s">
        <v>298</v>
      </c>
      <c r="K39" t="s">
        <v>299</v>
      </c>
    </row>
    <row r="40" spans="4:16" x14ac:dyDescent="0.3">
      <c r="I40" t="s">
        <v>101</v>
      </c>
      <c r="J40" t="s">
        <v>300</v>
      </c>
      <c r="K40" t="s">
        <v>301</v>
      </c>
    </row>
    <row r="41" spans="4:16" x14ac:dyDescent="0.3">
      <c r="I41" t="s">
        <v>57</v>
      </c>
      <c r="J41" t="s">
        <v>300</v>
      </c>
      <c r="K41" t="s">
        <v>301</v>
      </c>
    </row>
    <row r="42" spans="4:16" x14ac:dyDescent="0.3">
      <c r="I42" t="s">
        <v>58</v>
      </c>
      <c r="J42" t="s">
        <v>300</v>
      </c>
      <c r="K42" t="s">
        <v>301</v>
      </c>
    </row>
    <row r="43" spans="4:16" x14ac:dyDescent="0.3">
      <c r="I43" t="s">
        <v>100</v>
      </c>
      <c r="J43" t="s">
        <v>300</v>
      </c>
      <c r="K43" t="s">
        <v>301</v>
      </c>
    </row>
    <row r="44" spans="4:16" x14ac:dyDescent="0.3">
      <c r="I44" t="s">
        <v>102</v>
      </c>
      <c r="J44" t="s">
        <v>300</v>
      </c>
      <c r="K44" t="s">
        <v>301</v>
      </c>
    </row>
    <row r="45" spans="4:16" x14ac:dyDescent="0.3">
      <c r="I45" t="s">
        <v>103</v>
      </c>
      <c r="J45" t="s">
        <v>302</v>
      </c>
      <c r="K45" t="s">
        <v>303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9C87-AFE2-4F7E-9799-C99DDAEE686B}">
  <dimension ref="B3:P31"/>
  <sheetViews>
    <sheetView workbookViewId="0">
      <selection activeCell="G2" sqref="G2"/>
    </sheetView>
  </sheetViews>
  <sheetFormatPr defaultRowHeight="14.4" x14ac:dyDescent="0.3"/>
  <cols>
    <col min="1" max="2" width="10.77734375" bestFit="1" customWidth="1"/>
    <col min="3" max="3" width="9.109375" customWidth="1"/>
    <col min="6" max="6" width="19.77734375" customWidth="1"/>
    <col min="11" max="11" width="21.109375" customWidth="1"/>
    <col min="16" max="16" width="20.21875" customWidth="1"/>
  </cols>
  <sheetData>
    <row r="3" spans="2:16" x14ac:dyDescent="0.3">
      <c r="D3" t="s">
        <v>140</v>
      </c>
      <c r="I3" t="s">
        <v>141</v>
      </c>
      <c r="N3" t="s">
        <v>142</v>
      </c>
    </row>
    <row r="4" spans="2:16" x14ac:dyDescent="0.3">
      <c r="B4" t="s">
        <v>158</v>
      </c>
      <c r="D4" t="s">
        <v>143</v>
      </c>
      <c r="E4" t="s">
        <v>144</v>
      </c>
      <c r="F4" t="s">
        <v>145</v>
      </c>
      <c r="I4" t="s">
        <v>143</v>
      </c>
      <c r="J4" t="s">
        <v>144</v>
      </c>
      <c r="K4" t="s">
        <v>145</v>
      </c>
      <c r="N4" t="s">
        <v>143</v>
      </c>
      <c r="O4" t="s">
        <v>144</v>
      </c>
      <c r="P4" t="s">
        <v>145</v>
      </c>
    </row>
    <row r="5" spans="2:16" x14ac:dyDescent="0.3">
      <c r="D5" t="s">
        <v>0</v>
      </c>
      <c r="E5" t="s">
        <v>1</v>
      </c>
      <c r="F5" t="s">
        <v>2</v>
      </c>
      <c r="I5" t="s">
        <v>0</v>
      </c>
      <c r="J5" t="s">
        <v>1</v>
      </c>
      <c r="K5" t="s">
        <v>2</v>
      </c>
      <c r="N5" t="s">
        <v>0</v>
      </c>
      <c r="O5" t="s">
        <v>1</v>
      </c>
      <c r="P5" t="s">
        <v>2</v>
      </c>
    </row>
    <row r="6" spans="2:16" x14ac:dyDescent="0.3">
      <c r="D6" t="s">
        <v>11</v>
      </c>
      <c r="E6" t="s">
        <v>146</v>
      </c>
      <c r="F6" t="s">
        <v>147</v>
      </c>
      <c r="I6" t="s">
        <v>9</v>
      </c>
      <c r="J6" t="s">
        <v>150</v>
      </c>
      <c r="K6" t="s">
        <v>151</v>
      </c>
      <c r="N6" t="s">
        <v>41</v>
      </c>
      <c r="O6" t="s">
        <v>154</v>
      </c>
      <c r="P6" t="s">
        <v>155</v>
      </c>
    </row>
    <row r="7" spans="2:16" x14ac:dyDescent="0.3">
      <c r="D7" t="s">
        <v>43</v>
      </c>
      <c r="E7" t="s">
        <v>146</v>
      </c>
      <c r="F7" t="s">
        <v>147</v>
      </c>
      <c r="I7" t="s">
        <v>3</v>
      </c>
      <c r="J7" t="s">
        <v>150</v>
      </c>
      <c r="K7" t="s">
        <v>151</v>
      </c>
      <c r="N7" t="s">
        <v>3</v>
      </c>
      <c r="O7" t="s">
        <v>156</v>
      </c>
      <c r="P7" t="s">
        <v>157</v>
      </c>
    </row>
    <row r="8" spans="2:16" x14ac:dyDescent="0.3">
      <c r="D8" t="s">
        <v>3</v>
      </c>
      <c r="E8" t="s">
        <v>148</v>
      </c>
      <c r="F8" t="s">
        <v>149</v>
      </c>
      <c r="I8" t="s">
        <v>19</v>
      </c>
      <c r="J8" t="s">
        <v>152</v>
      </c>
      <c r="K8" t="s">
        <v>153</v>
      </c>
      <c r="N8" t="s">
        <v>19</v>
      </c>
      <c r="O8" t="s">
        <v>156</v>
      </c>
      <c r="P8" t="s">
        <v>157</v>
      </c>
    </row>
    <row r="11" spans="2:16" x14ac:dyDescent="0.3">
      <c r="B11" t="s">
        <v>175</v>
      </c>
      <c r="D11" t="s">
        <v>143</v>
      </c>
      <c r="E11" t="s">
        <v>144</v>
      </c>
      <c r="F11" t="s">
        <v>145</v>
      </c>
      <c r="I11" t="s">
        <v>143</v>
      </c>
      <c r="J11" t="s">
        <v>144</v>
      </c>
      <c r="K11" t="s">
        <v>145</v>
      </c>
      <c r="N11" t="s">
        <v>143</v>
      </c>
      <c r="O11" t="s">
        <v>144</v>
      </c>
      <c r="P11" t="s">
        <v>145</v>
      </c>
    </row>
    <row r="12" spans="2:16" x14ac:dyDescent="0.3">
      <c r="D12" t="s">
        <v>0</v>
      </c>
      <c r="E12" t="s">
        <v>1</v>
      </c>
      <c r="F12" t="s">
        <v>2</v>
      </c>
      <c r="I12" t="s">
        <v>0</v>
      </c>
      <c r="J12" t="s">
        <v>1</v>
      </c>
      <c r="K12" t="s">
        <v>2</v>
      </c>
      <c r="N12" t="s">
        <v>0</v>
      </c>
      <c r="O12" t="s">
        <v>1</v>
      </c>
      <c r="P12" t="s">
        <v>2</v>
      </c>
    </row>
    <row r="13" spans="2:16" x14ac:dyDescent="0.3">
      <c r="D13" t="s">
        <v>5</v>
      </c>
      <c r="E13" t="s">
        <v>159</v>
      </c>
      <c r="F13" t="s">
        <v>160</v>
      </c>
      <c r="I13" t="s">
        <v>9</v>
      </c>
      <c r="J13" t="s">
        <v>165</v>
      </c>
      <c r="K13" t="s">
        <v>166</v>
      </c>
      <c r="N13" t="s">
        <v>3</v>
      </c>
      <c r="O13" t="s">
        <v>169</v>
      </c>
      <c r="P13" t="s">
        <v>170</v>
      </c>
    </row>
    <row r="14" spans="2:16" x14ac:dyDescent="0.3">
      <c r="D14" t="s">
        <v>3</v>
      </c>
      <c r="E14" t="s">
        <v>161</v>
      </c>
      <c r="F14" t="s">
        <v>162</v>
      </c>
      <c r="I14" t="s">
        <v>45</v>
      </c>
      <c r="J14" t="s">
        <v>165</v>
      </c>
      <c r="K14" t="s">
        <v>166</v>
      </c>
      <c r="N14" t="s">
        <v>9</v>
      </c>
      <c r="O14" t="s">
        <v>171</v>
      </c>
      <c r="P14" t="s">
        <v>172</v>
      </c>
    </row>
    <row r="15" spans="2:16" x14ac:dyDescent="0.3">
      <c r="D15" t="s">
        <v>11</v>
      </c>
      <c r="E15" t="s">
        <v>163</v>
      </c>
      <c r="F15" t="s">
        <v>164</v>
      </c>
      <c r="I15" t="s">
        <v>13</v>
      </c>
      <c r="J15" t="s">
        <v>165</v>
      </c>
      <c r="K15" t="s">
        <v>166</v>
      </c>
      <c r="N15" t="s">
        <v>19</v>
      </c>
      <c r="O15" t="s">
        <v>173</v>
      </c>
      <c r="P15" t="s">
        <v>174</v>
      </c>
    </row>
    <row r="16" spans="2:16" x14ac:dyDescent="0.3">
      <c r="D16" t="s">
        <v>27</v>
      </c>
      <c r="E16" t="s">
        <v>163</v>
      </c>
      <c r="F16" t="s">
        <v>164</v>
      </c>
      <c r="I16" t="s">
        <v>3</v>
      </c>
      <c r="J16" t="s">
        <v>165</v>
      </c>
      <c r="K16" t="s">
        <v>166</v>
      </c>
      <c r="N16" t="s">
        <v>41</v>
      </c>
      <c r="O16" t="s">
        <v>173</v>
      </c>
      <c r="P16" t="s">
        <v>174</v>
      </c>
    </row>
    <row r="17" spans="2:16" x14ac:dyDescent="0.3">
      <c r="D17" t="s">
        <v>33</v>
      </c>
      <c r="E17" t="s">
        <v>163</v>
      </c>
      <c r="F17" t="s">
        <v>164</v>
      </c>
      <c r="I17" t="s">
        <v>19</v>
      </c>
      <c r="J17" t="s">
        <v>167</v>
      </c>
      <c r="K17" t="s">
        <v>168</v>
      </c>
      <c r="N17" t="s">
        <v>29</v>
      </c>
      <c r="O17" t="s">
        <v>173</v>
      </c>
      <c r="P17" t="s">
        <v>174</v>
      </c>
    </row>
    <row r="20" spans="2:16" x14ac:dyDescent="0.3">
      <c r="B20" t="s">
        <v>207</v>
      </c>
      <c r="D20" t="s">
        <v>143</v>
      </c>
      <c r="E20" t="s">
        <v>144</v>
      </c>
      <c r="F20" t="s">
        <v>145</v>
      </c>
      <c r="I20" t="s">
        <v>143</v>
      </c>
      <c r="J20" t="s">
        <v>144</v>
      </c>
      <c r="K20" t="s">
        <v>145</v>
      </c>
      <c r="N20" t="s">
        <v>143</v>
      </c>
      <c r="O20" t="s">
        <v>144</v>
      </c>
      <c r="P20" t="s">
        <v>145</v>
      </c>
    </row>
    <row r="21" spans="2:16" x14ac:dyDescent="0.3">
      <c r="D21" t="s">
        <v>0</v>
      </c>
      <c r="E21" t="s">
        <v>1</v>
      </c>
      <c r="F21" t="s">
        <v>2</v>
      </c>
      <c r="I21" t="s">
        <v>0</v>
      </c>
      <c r="J21" t="s">
        <v>1</v>
      </c>
      <c r="K21" t="s">
        <v>2</v>
      </c>
      <c r="N21" t="s">
        <v>0</v>
      </c>
      <c r="O21" t="s">
        <v>1</v>
      </c>
      <c r="P21" t="s">
        <v>2</v>
      </c>
    </row>
    <row r="22" spans="2:16" x14ac:dyDescent="0.3">
      <c r="D22" t="s">
        <v>3</v>
      </c>
      <c r="E22" t="s">
        <v>176</v>
      </c>
      <c r="F22" t="s">
        <v>4</v>
      </c>
      <c r="I22" t="s">
        <v>3</v>
      </c>
      <c r="J22" t="s">
        <v>187</v>
      </c>
      <c r="K22" t="s">
        <v>60</v>
      </c>
      <c r="N22" t="s">
        <v>3</v>
      </c>
      <c r="O22" t="s">
        <v>196</v>
      </c>
      <c r="P22" t="s">
        <v>105</v>
      </c>
    </row>
    <row r="23" spans="2:16" x14ac:dyDescent="0.3">
      <c r="D23" t="s">
        <v>5</v>
      </c>
      <c r="E23" t="s">
        <v>177</v>
      </c>
      <c r="F23" t="s">
        <v>178</v>
      </c>
      <c r="I23" t="s">
        <v>7</v>
      </c>
      <c r="J23" t="s">
        <v>188</v>
      </c>
      <c r="K23" t="s">
        <v>189</v>
      </c>
      <c r="N23" t="s">
        <v>17</v>
      </c>
      <c r="O23" t="s">
        <v>197</v>
      </c>
      <c r="P23" t="s">
        <v>198</v>
      </c>
    </row>
    <row r="24" spans="2:16" x14ac:dyDescent="0.3">
      <c r="D24" t="s">
        <v>7</v>
      </c>
      <c r="E24" t="s">
        <v>179</v>
      </c>
      <c r="F24" t="s">
        <v>180</v>
      </c>
      <c r="I24" t="s">
        <v>9</v>
      </c>
      <c r="J24" t="s">
        <v>190</v>
      </c>
      <c r="K24" t="s">
        <v>191</v>
      </c>
      <c r="N24" t="s">
        <v>5</v>
      </c>
      <c r="O24" t="s">
        <v>199</v>
      </c>
      <c r="P24" t="s">
        <v>200</v>
      </c>
    </row>
    <row r="25" spans="2:16" x14ac:dyDescent="0.3">
      <c r="D25" t="s">
        <v>9</v>
      </c>
      <c r="E25" t="s">
        <v>181</v>
      </c>
      <c r="F25" t="s">
        <v>182</v>
      </c>
      <c r="I25" t="s">
        <v>15</v>
      </c>
      <c r="J25" t="s">
        <v>192</v>
      </c>
      <c r="K25" t="s">
        <v>193</v>
      </c>
      <c r="N25" t="s">
        <v>19</v>
      </c>
      <c r="O25" t="s">
        <v>201</v>
      </c>
      <c r="P25" t="s">
        <v>202</v>
      </c>
    </row>
    <row r="26" spans="2:16" x14ac:dyDescent="0.3">
      <c r="D26" t="s">
        <v>21</v>
      </c>
      <c r="E26" t="s">
        <v>183</v>
      </c>
      <c r="F26" t="s">
        <v>184</v>
      </c>
      <c r="I26" t="s">
        <v>45</v>
      </c>
      <c r="J26" t="s">
        <v>192</v>
      </c>
      <c r="K26" t="s">
        <v>193</v>
      </c>
      <c r="N26" t="s">
        <v>9</v>
      </c>
      <c r="O26" t="s">
        <v>203</v>
      </c>
      <c r="P26" t="s">
        <v>204</v>
      </c>
    </row>
    <row r="27" spans="2:16" x14ac:dyDescent="0.3">
      <c r="D27" t="s">
        <v>35</v>
      </c>
      <c r="E27" t="s">
        <v>183</v>
      </c>
      <c r="F27" t="s">
        <v>184</v>
      </c>
      <c r="I27" t="s">
        <v>21</v>
      </c>
      <c r="J27" t="s">
        <v>192</v>
      </c>
      <c r="K27" t="s">
        <v>193</v>
      </c>
      <c r="N27" t="s">
        <v>13</v>
      </c>
      <c r="O27" t="s">
        <v>203</v>
      </c>
      <c r="P27" t="s">
        <v>204</v>
      </c>
    </row>
    <row r="28" spans="2:16" x14ac:dyDescent="0.3">
      <c r="D28" t="s">
        <v>19</v>
      </c>
      <c r="E28" t="s">
        <v>183</v>
      </c>
      <c r="F28" t="s">
        <v>184</v>
      </c>
      <c r="I28" t="s">
        <v>11</v>
      </c>
      <c r="J28" t="s">
        <v>192</v>
      </c>
      <c r="K28" t="s">
        <v>193</v>
      </c>
      <c r="N28" t="s">
        <v>7</v>
      </c>
      <c r="O28" t="s">
        <v>203</v>
      </c>
      <c r="P28" t="s">
        <v>204</v>
      </c>
    </row>
    <row r="29" spans="2:16" x14ac:dyDescent="0.3">
      <c r="D29" t="s">
        <v>41</v>
      </c>
      <c r="E29" t="s">
        <v>183</v>
      </c>
      <c r="F29" t="s">
        <v>184</v>
      </c>
      <c r="I29" t="s">
        <v>5</v>
      </c>
      <c r="J29" t="s">
        <v>192</v>
      </c>
      <c r="K29" t="s">
        <v>193</v>
      </c>
      <c r="N29" t="s">
        <v>45</v>
      </c>
      <c r="O29" t="s">
        <v>205</v>
      </c>
      <c r="P29" t="s">
        <v>206</v>
      </c>
    </row>
    <row r="30" spans="2:16" x14ac:dyDescent="0.3">
      <c r="D30" t="s">
        <v>17</v>
      </c>
      <c r="E30" t="s">
        <v>183</v>
      </c>
      <c r="F30" t="s">
        <v>184</v>
      </c>
      <c r="I30" t="s">
        <v>19</v>
      </c>
      <c r="J30" t="s">
        <v>194</v>
      </c>
      <c r="K30" t="s">
        <v>195</v>
      </c>
      <c r="N30" t="s">
        <v>21</v>
      </c>
      <c r="O30" t="s">
        <v>205</v>
      </c>
      <c r="P30" t="s">
        <v>206</v>
      </c>
    </row>
    <row r="31" spans="2:16" x14ac:dyDescent="0.3">
      <c r="D31" t="s">
        <v>33</v>
      </c>
      <c r="E31" t="s">
        <v>185</v>
      </c>
      <c r="F31" t="s">
        <v>186</v>
      </c>
      <c r="I31" t="s">
        <v>41</v>
      </c>
      <c r="J31" t="s">
        <v>194</v>
      </c>
      <c r="K31" t="s">
        <v>195</v>
      </c>
      <c r="N31" t="s">
        <v>41</v>
      </c>
      <c r="O31" t="s">
        <v>205</v>
      </c>
      <c r="P31" t="s">
        <v>206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E707-45CD-4F51-A493-797543393C91}">
  <dimension ref="D3:P44"/>
  <sheetViews>
    <sheetView workbookViewId="0">
      <selection activeCell="E5" sqref="E5"/>
    </sheetView>
  </sheetViews>
  <sheetFormatPr defaultRowHeight="14.4" x14ac:dyDescent="0.3"/>
  <cols>
    <col min="1" max="1" width="6.88671875" bestFit="1" customWidth="1"/>
    <col min="2" max="2" width="8.109375" bestFit="1" customWidth="1"/>
    <col min="3" max="3" width="9" customWidth="1"/>
    <col min="6" max="6" width="23.33203125" customWidth="1"/>
    <col min="11" max="11" width="22.109375" customWidth="1"/>
    <col min="16" max="16" width="22" customWidth="1"/>
  </cols>
  <sheetData>
    <row r="3" spans="4:16" x14ac:dyDescent="0.3">
      <c r="D3" t="s">
        <v>140</v>
      </c>
      <c r="I3" t="s">
        <v>141</v>
      </c>
      <c r="N3" t="s">
        <v>142</v>
      </c>
    </row>
    <row r="4" spans="4:16" x14ac:dyDescent="0.3">
      <c r="D4" t="s">
        <v>0</v>
      </c>
      <c r="E4" t="s">
        <v>1</v>
      </c>
      <c r="F4" t="s">
        <v>2</v>
      </c>
      <c r="I4" t="s">
        <v>0</v>
      </c>
      <c r="J4" t="s">
        <v>1</v>
      </c>
      <c r="K4" t="s">
        <v>2</v>
      </c>
      <c r="N4" t="s">
        <v>0</v>
      </c>
      <c r="O4" t="s">
        <v>1</v>
      </c>
      <c r="P4" t="s">
        <v>2</v>
      </c>
    </row>
    <row r="5" spans="4:16" x14ac:dyDescent="0.3">
      <c r="D5" t="s">
        <v>3</v>
      </c>
      <c r="E5">
        <v>13700</v>
      </c>
      <c r="F5" t="s">
        <v>4</v>
      </c>
      <c r="I5" t="s">
        <v>3</v>
      </c>
      <c r="J5">
        <v>22006</v>
      </c>
      <c r="K5" t="s">
        <v>60</v>
      </c>
      <c r="N5" t="s">
        <v>3</v>
      </c>
      <c r="O5">
        <v>25145</v>
      </c>
      <c r="P5" t="s">
        <v>105</v>
      </c>
    </row>
    <row r="6" spans="4:16" x14ac:dyDescent="0.3">
      <c r="D6" t="s">
        <v>5</v>
      </c>
      <c r="E6">
        <v>10874</v>
      </c>
      <c r="F6" t="s">
        <v>6</v>
      </c>
      <c r="I6" t="s">
        <v>13</v>
      </c>
      <c r="J6">
        <v>11502</v>
      </c>
      <c r="K6" t="s">
        <v>61</v>
      </c>
      <c r="N6" t="s">
        <v>17</v>
      </c>
      <c r="O6">
        <v>14708</v>
      </c>
      <c r="P6" t="s">
        <v>106</v>
      </c>
    </row>
    <row r="7" spans="4:16" x14ac:dyDescent="0.3">
      <c r="D7" t="s">
        <v>7</v>
      </c>
      <c r="E7">
        <v>10210</v>
      </c>
      <c r="F7" t="s">
        <v>8</v>
      </c>
      <c r="I7" t="s">
        <v>5</v>
      </c>
      <c r="J7">
        <v>10218</v>
      </c>
      <c r="K7" t="s">
        <v>62</v>
      </c>
      <c r="N7" t="s">
        <v>11</v>
      </c>
      <c r="O7">
        <v>13212</v>
      </c>
      <c r="P7" t="s">
        <v>107</v>
      </c>
    </row>
    <row r="8" spans="4:16" x14ac:dyDescent="0.3">
      <c r="D8" t="s">
        <v>9</v>
      </c>
      <c r="E8">
        <v>8920</v>
      </c>
      <c r="F8" t="s">
        <v>10</v>
      </c>
      <c r="I8" t="s">
        <v>9</v>
      </c>
      <c r="J8">
        <v>9974</v>
      </c>
      <c r="K8" t="s">
        <v>63</v>
      </c>
      <c r="N8" t="s">
        <v>13</v>
      </c>
      <c r="O8">
        <v>9848</v>
      </c>
      <c r="P8" t="s">
        <v>108</v>
      </c>
    </row>
    <row r="9" spans="4:16" x14ac:dyDescent="0.3">
      <c r="D9" t="s">
        <v>11</v>
      </c>
      <c r="E9">
        <v>8449</v>
      </c>
      <c r="F9" t="s">
        <v>12</v>
      </c>
      <c r="I9" t="s">
        <v>11</v>
      </c>
      <c r="J9">
        <v>9835</v>
      </c>
      <c r="K9" t="s">
        <v>64</v>
      </c>
      <c r="N9" t="s">
        <v>19</v>
      </c>
      <c r="O9">
        <v>9645</v>
      </c>
      <c r="P9" t="s">
        <v>109</v>
      </c>
    </row>
    <row r="10" spans="4:16" x14ac:dyDescent="0.3">
      <c r="D10" t="s">
        <v>13</v>
      </c>
      <c r="E10">
        <v>7658</v>
      </c>
      <c r="F10" t="s">
        <v>14</v>
      </c>
      <c r="I10" t="s">
        <v>17</v>
      </c>
      <c r="J10">
        <v>9458</v>
      </c>
      <c r="K10" t="s">
        <v>65</v>
      </c>
      <c r="N10" t="s">
        <v>15</v>
      </c>
      <c r="O10">
        <v>9597</v>
      </c>
      <c r="P10" t="s">
        <v>110</v>
      </c>
    </row>
    <row r="11" spans="4:16" x14ac:dyDescent="0.3">
      <c r="D11" t="s">
        <v>15</v>
      </c>
      <c r="E11">
        <v>7337</v>
      </c>
      <c r="F11" t="s">
        <v>16</v>
      </c>
      <c r="I11" t="s">
        <v>25</v>
      </c>
      <c r="J11">
        <v>8987</v>
      </c>
      <c r="K11" t="s">
        <v>66</v>
      </c>
      <c r="N11" t="s">
        <v>7</v>
      </c>
      <c r="O11">
        <v>8501</v>
      </c>
      <c r="P11" t="s">
        <v>111</v>
      </c>
    </row>
    <row r="12" spans="4:16" x14ac:dyDescent="0.3">
      <c r="D12" t="s">
        <v>17</v>
      </c>
      <c r="E12">
        <v>7201</v>
      </c>
      <c r="F12" t="s">
        <v>18</v>
      </c>
      <c r="I12" t="s">
        <v>19</v>
      </c>
      <c r="J12">
        <v>8977</v>
      </c>
      <c r="K12" t="s">
        <v>67</v>
      </c>
      <c r="N12" t="s">
        <v>9</v>
      </c>
      <c r="O12">
        <v>8280</v>
      </c>
      <c r="P12" t="s">
        <v>112</v>
      </c>
    </row>
    <row r="13" spans="4:16" x14ac:dyDescent="0.3">
      <c r="D13" t="s">
        <v>19</v>
      </c>
      <c r="E13">
        <v>6176</v>
      </c>
      <c r="F13" t="s">
        <v>20</v>
      </c>
      <c r="I13" t="s">
        <v>7</v>
      </c>
      <c r="J13">
        <v>8890</v>
      </c>
      <c r="K13" t="s">
        <v>68</v>
      </c>
      <c r="N13" t="s">
        <v>23</v>
      </c>
      <c r="O13">
        <v>7023</v>
      </c>
      <c r="P13" t="s">
        <v>113</v>
      </c>
    </row>
    <row r="14" spans="4:16" x14ac:dyDescent="0.3">
      <c r="D14" t="s">
        <v>21</v>
      </c>
      <c r="E14">
        <v>5318</v>
      </c>
      <c r="F14" t="s">
        <v>22</v>
      </c>
      <c r="I14" t="s">
        <v>21</v>
      </c>
      <c r="J14">
        <v>7666</v>
      </c>
      <c r="K14" t="s">
        <v>69</v>
      </c>
      <c r="N14" t="s">
        <v>21</v>
      </c>
      <c r="O14">
        <v>6104</v>
      </c>
      <c r="P14" t="s">
        <v>114</v>
      </c>
    </row>
    <row r="15" spans="4:16" x14ac:dyDescent="0.3">
      <c r="D15" t="s">
        <v>23</v>
      </c>
      <c r="E15">
        <v>4724</v>
      </c>
      <c r="F15" t="s">
        <v>24</v>
      </c>
      <c r="I15" t="s">
        <v>27</v>
      </c>
      <c r="J15">
        <v>4892</v>
      </c>
      <c r="K15" t="s">
        <v>70</v>
      </c>
      <c r="N15" t="s">
        <v>25</v>
      </c>
      <c r="O15">
        <v>5616</v>
      </c>
      <c r="P15" t="s">
        <v>115</v>
      </c>
    </row>
    <row r="16" spans="4:16" x14ac:dyDescent="0.3">
      <c r="D16" t="s">
        <v>25</v>
      </c>
      <c r="E16">
        <v>3581</v>
      </c>
      <c r="F16" t="s">
        <v>26</v>
      </c>
      <c r="I16" t="s">
        <v>23</v>
      </c>
      <c r="J16">
        <v>4646</v>
      </c>
      <c r="K16" t="s">
        <v>71</v>
      </c>
      <c r="N16" t="s">
        <v>33</v>
      </c>
      <c r="O16">
        <v>5471</v>
      </c>
      <c r="P16" t="s">
        <v>116</v>
      </c>
    </row>
    <row r="17" spans="4:16" x14ac:dyDescent="0.3">
      <c r="D17" t="s">
        <v>27</v>
      </c>
      <c r="E17">
        <v>3565</v>
      </c>
      <c r="F17" t="s">
        <v>28</v>
      </c>
      <c r="I17" t="s">
        <v>33</v>
      </c>
      <c r="J17">
        <v>4362</v>
      </c>
      <c r="K17" t="s">
        <v>72</v>
      </c>
      <c r="N17" t="s">
        <v>5</v>
      </c>
      <c r="O17">
        <v>5314</v>
      </c>
      <c r="P17" t="s">
        <v>117</v>
      </c>
    </row>
    <row r="18" spans="4:16" x14ac:dyDescent="0.3">
      <c r="D18" t="s">
        <v>29</v>
      </c>
      <c r="E18">
        <v>2724</v>
      </c>
      <c r="F18" t="s">
        <v>30</v>
      </c>
      <c r="I18" t="s">
        <v>73</v>
      </c>
      <c r="J18">
        <v>4359</v>
      </c>
      <c r="K18" t="s">
        <v>74</v>
      </c>
      <c r="N18" t="s">
        <v>37</v>
      </c>
      <c r="O18">
        <v>4819</v>
      </c>
      <c r="P18" t="s">
        <v>118</v>
      </c>
    </row>
    <row r="19" spans="4:16" x14ac:dyDescent="0.3">
      <c r="D19" t="s">
        <v>31</v>
      </c>
      <c r="E19">
        <v>2551</v>
      </c>
      <c r="F19" t="s">
        <v>32</v>
      </c>
      <c r="I19" t="s">
        <v>41</v>
      </c>
      <c r="J19">
        <v>3480</v>
      </c>
      <c r="K19" t="s">
        <v>75</v>
      </c>
      <c r="N19" t="s">
        <v>27</v>
      </c>
      <c r="O19">
        <v>4641</v>
      </c>
      <c r="P19" t="s">
        <v>119</v>
      </c>
    </row>
    <row r="20" spans="4:16" x14ac:dyDescent="0.3">
      <c r="D20" t="s">
        <v>33</v>
      </c>
      <c r="E20">
        <v>2415</v>
      </c>
      <c r="F20" t="s">
        <v>34</v>
      </c>
      <c r="I20" t="s">
        <v>43</v>
      </c>
      <c r="J20">
        <v>2965</v>
      </c>
      <c r="K20" t="s">
        <v>76</v>
      </c>
      <c r="N20" t="s">
        <v>39</v>
      </c>
      <c r="O20">
        <v>3042</v>
      </c>
      <c r="P20" t="s">
        <v>120</v>
      </c>
    </row>
    <row r="21" spans="4:16" x14ac:dyDescent="0.3">
      <c r="D21" t="s">
        <v>35</v>
      </c>
      <c r="E21">
        <v>2273</v>
      </c>
      <c r="F21" t="s">
        <v>36</v>
      </c>
      <c r="I21" t="s">
        <v>51</v>
      </c>
      <c r="J21">
        <v>1875</v>
      </c>
      <c r="K21" t="s">
        <v>77</v>
      </c>
      <c r="N21" t="s">
        <v>31</v>
      </c>
      <c r="O21">
        <v>2954</v>
      </c>
      <c r="P21" t="s">
        <v>121</v>
      </c>
    </row>
    <row r="22" spans="4:16" x14ac:dyDescent="0.3">
      <c r="D22" t="s">
        <v>37</v>
      </c>
      <c r="E22">
        <v>2208</v>
      </c>
      <c r="F22" t="s">
        <v>38</v>
      </c>
      <c r="I22" t="s">
        <v>49</v>
      </c>
      <c r="J22">
        <v>1690</v>
      </c>
      <c r="K22" t="s">
        <v>78</v>
      </c>
      <c r="N22" t="s">
        <v>73</v>
      </c>
      <c r="O22">
        <v>2601</v>
      </c>
      <c r="P22" t="s">
        <v>122</v>
      </c>
    </row>
    <row r="23" spans="4:16" x14ac:dyDescent="0.3">
      <c r="D23" t="s">
        <v>39</v>
      </c>
      <c r="E23">
        <v>1658</v>
      </c>
      <c r="F23" t="s">
        <v>40</v>
      </c>
      <c r="I23" t="s">
        <v>37</v>
      </c>
      <c r="J23">
        <v>1632</v>
      </c>
      <c r="K23" t="s">
        <v>79</v>
      </c>
      <c r="N23" t="s">
        <v>35</v>
      </c>
      <c r="O23">
        <v>2054</v>
      </c>
      <c r="P23" t="s">
        <v>123</v>
      </c>
    </row>
    <row r="24" spans="4:16" x14ac:dyDescent="0.3">
      <c r="D24" t="s">
        <v>41</v>
      </c>
      <c r="E24">
        <v>1544</v>
      </c>
      <c r="F24" t="s">
        <v>42</v>
      </c>
      <c r="I24" t="s">
        <v>15</v>
      </c>
      <c r="J24">
        <v>1595</v>
      </c>
      <c r="K24" t="s">
        <v>80</v>
      </c>
      <c r="N24" t="s">
        <v>53</v>
      </c>
      <c r="O24">
        <v>1522</v>
      </c>
      <c r="P24" t="s">
        <v>124</v>
      </c>
    </row>
    <row r="25" spans="4:16" x14ac:dyDescent="0.3">
      <c r="D25" t="s">
        <v>43</v>
      </c>
      <c r="E25">
        <v>1296</v>
      </c>
      <c r="F25" t="s">
        <v>44</v>
      </c>
      <c r="I25" t="s">
        <v>35</v>
      </c>
      <c r="J25">
        <v>1429</v>
      </c>
      <c r="K25" t="s">
        <v>81</v>
      </c>
      <c r="N25" t="s">
        <v>45</v>
      </c>
      <c r="O25">
        <v>1387</v>
      </c>
      <c r="P25" t="s">
        <v>125</v>
      </c>
    </row>
    <row r="26" spans="4:16" x14ac:dyDescent="0.3">
      <c r="D26" t="s">
        <v>45</v>
      </c>
      <c r="E26">
        <v>979</v>
      </c>
      <c r="F26" t="s">
        <v>46</v>
      </c>
      <c r="I26" t="s">
        <v>39</v>
      </c>
      <c r="J26">
        <v>1270</v>
      </c>
      <c r="K26" t="s">
        <v>82</v>
      </c>
      <c r="N26" t="s">
        <v>43</v>
      </c>
      <c r="O26">
        <v>1177</v>
      </c>
      <c r="P26" t="s">
        <v>126</v>
      </c>
    </row>
    <row r="27" spans="4:16" x14ac:dyDescent="0.3">
      <c r="D27" t="s">
        <v>47</v>
      </c>
      <c r="E27">
        <v>136</v>
      </c>
      <c r="F27" t="s">
        <v>48</v>
      </c>
      <c r="I27" t="s">
        <v>53</v>
      </c>
      <c r="J27">
        <v>628</v>
      </c>
      <c r="K27" t="s">
        <v>83</v>
      </c>
      <c r="N27" t="s">
        <v>127</v>
      </c>
      <c r="O27">
        <v>678</v>
      </c>
      <c r="P27" t="s">
        <v>128</v>
      </c>
    </row>
    <row r="28" spans="4:16" x14ac:dyDescent="0.3">
      <c r="D28" t="s">
        <v>49</v>
      </c>
      <c r="E28">
        <v>87</v>
      </c>
      <c r="F28" t="s">
        <v>50</v>
      </c>
      <c r="I28" t="s">
        <v>47</v>
      </c>
      <c r="J28">
        <v>422</v>
      </c>
      <c r="K28" t="s">
        <v>84</v>
      </c>
      <c r="N28" t="s">
        <v>49</v>
      </c>
      <c r="O28">
        <v>543</v>
      </c>
      <c r="P28" t="s">
        <v>129</v>
      </c>
    </row>
    <row r="29" spans="4:16" x14ac:dyDescent="0.3">
      <c r="D29" t="s">
        <v>51</v>
      </c>
      <c r="E29">
        <v>72</v>
      </c>
      <c r="F29" t="s">
        <v>52</v>
      </c>
      <c r="I29" t="s">
        <v>29</v>
      </c>
      <c r="J29">
        <v>313</v>
      </c>
      <c r="K29" t="s">
        <v>85</v>
      </c>
      <c r="N29" t="s">
        <v>41</v>
      </c>
      <c r="O29">
        <v>527</v>
      </c>
      <c r="P29" t="s">
        <v>130</v>
      </c>
    </row>
    <row r="30" spans="4:16" x14ac:dyDescent="0.3">
      <c r="D30" t="s">
        <v>53</v>
      </c>
      <c r="E30">
        <v>28</v>
      </c>
      <c r="F30" t="s">
        <v>54</v>
      </c>
      <c r="I30" t="s">
        <v>86</v>
      </c>
      <c r="J30">
        <v>55</v>
      </c>
      <c r="K30" t="s">
        <v>87</v>
      </c>
      <c r="N30" t="s">
        <v>29</v>
      </c>
      <c r="O30">
        <v>513</v>
      </c>
      <c r="P30" t="s">
        <v>131</v>
      </c>
    </row>
    <row r="31" spans="4:16" x14ac:dyDescent="0.3">
      <c r="D31" t="s">
        <v>55</v>
      </c>
      <c r="E31">
        <v>1</v>
      </c>
      <c r="F31" t="s">
        <v>56</v>
      </c>
      <c r="I31" t="s">
        <v>55</v>
      </c>
      <c r="J31">
        <v>25</v>
      </c>
      <c r="K31" t="s">
        <v>88</v>
      </c>
      <c r="N31" t="s">
        <v>132</v>
      </c>
      <c r="O31">
        <v>396</v>
      </c>
      <c r="P31" t="s">
        <v>133</v>
      </c>
    </row>
    <row r="32" spans="4:16" x14ac:dyDescent="0.3">
      <c r="D32" t="s">
        <v>57</v>
      </c>
      <c r="E32">
        <v>1</v>
      </c>
      <c r="F32" t="s">
        <v>56</v>
      </c>
      <c r="I32" t="s">
        <v>45</v>
      </c>
      <c r="J32">
        <v>20</v>
      </c>
      <c r="K32" t="s">
        <v>89</v>
      </c>
      <c r="N32" t="s">
        <v>51</v>
      </c>
      <c r="O32">
        <v>22</v>
      </c>
      <c r="P32" t="s">
        <v>134</v>
      </c>
    </row>
    <row r="33" spans="4:16" x14ac:dyDescent="0.3">
      <c r="D33" t="s">
        <v>58</v>
      </c>
      <c r="E33">
        <v>1</v>
      </c>
      <c r="F33" t="s">
        <v>56</v>
      </c>
      <c r="I33" t="s">
        <v>90</v>
      </c>
      <c r="J33">
        <v>19</v>
      </c>
      <c r="K33" t="s">
        <v>91</v>
      </c>
      <c r="N33" t="s">
        <v>47</v>
      </c>
      <c r="O33">
        <v>12</v>
      </c>
      <c r="P33" t="s">
        <v>135</v>
      </c>
    </row>
    <row r="34" spans="4:16" x14ac:dyDescent="0.3">
      <c r="D34" t="s">
        <v>59</v>
      </c>
      <c r="E34">
        <v>1</v>
      </c>
      <c r="F34" t="s">
        <v>56</v>
      </c>
      <c r="I34" t="s">
        <v>31</v>
      </c>
      <c r="J34">
        <v>18</v>
      </c>
      <c r="K34" t="s">
        <v>92</v>
      </c>
      <c r="N34" t="s">
        <v>55</v>
      </c>
      <c r="O34">
        <v>9</v>
      </c>
      <c r="P34" t="s">
        <v>136</v>
      </c>
    </row>
    <row r="35" spans="4:16" x14ac:dyDescent="0.3">
      <c r="I35" t="s">
        <v>93</v>
      </c>
      <c r="J35">
        <v>14</v>
      </c>
      <c r="K35" t="s">
        <v>94</v>
      </c>
      <c r="N35" t="s">
        <v>95</v>
      </c>
      <c r="O35">
        <v>3</v>
      </c>
      <c r="P35" t="s">
        <v>137</v>
      </c>
    </row>
    <row r="36" spans="4:16" x14ac:dyDescent="0.3">
      <c r="I36" t="s">
        <v>95</v>
      </c>
      <c r="J36">
        <v>7</v>
      </c>
      <c r="K36" t="s">
        <v>96</v>
      </c>
      <c r="N36" t="s">
        <v>138</v>
      </c>
      <c r="O36">
        <v>2</v>
      </c>
      <c r="P36" t="s">
        <v>139</v>
      </c>
    </row>
    <row r="37" spans="4:16" x14ac:dyDescent="0.3">
      <c r="I37" t="s">
        <v>97</v>
      </c>
      <c r="J37">
        <v>6</v>
      </c>
      <c r="K37" t="s">
        <v>98</v>
      </c>
      <c r="N37" t="s">
        <v>90</v>
      </c>
      <c r="O37">
        <v>2</v>
      </c>
      <c r="P37" t="s">
        <v>139</v>
      </c>
    </row>
    <row r="38" spans="4:16" x14ac:dyDescent="0.3">
      <c r="I38" t="s">
        <v>59</v>
      </c>
      <c r="J38">
        <v>6</v>
      </c>
      <c r="K38" t="s">
        <v>98</v>
      </c>
    </row>
    <row r="39" spans="4:16" x14ac:dyDescent="0.3">
      <c r="I39" t="s">
        <v>57</v>
      </c>
      <c r="J39">
        <v>4</v>
      </c>
      <c r="K39" t="s">
        <v>99</v>
      </c>
    </row>
    <row r="40" spans="4:16" x14ac:dyDescent="0.3">
      <c r="I40" t="s">
        <v>100</v>
      </c>
      <c r="J40">
        <v>4</v>
      </c>
      <c r="K40" t="s">
        <v>99</v>
      </c>
    </row>
    <row r="41" spans="4:16" x14ac:dyDescent="0.3">
      <c r="I41" t="s">
        <v>101</v>
      </c>
      <c r="J41">
        <v>4</v>
      </c>
      <c r="K41" t="s">
        <v>99</v>
      </c>
    </row>
    <row r="42" spans="4:16" x14ac:dyDescent="0.3">
      <c r="I42" t="s">
        <v>102</v>
      </c>
      <c r="J42">
        <v>4</v>
      </c>
      <c r="K42" t="s">
        <v>99</v>
      </c>
    </row>
    <row r="43" spans="4:16" x14ac:dyDescent="0.3">
      <c r="I43" t="s">
        <v>58</v>
      </c>
      <c r="J43">
        <v>4</v>
      </c>
      <c r="K43" t="s">
        <v>99</v>
      </c>
    </row>
    <row r="44" spans="4:16" x14ac:dyDescent="0.3">
      <c r="I44" t="s">
        <v>103</v>
      </c>
      <c r="J44">
        <v>3</v>
      </c>
      <c r="K44" t="s">
        <v>104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334A-DF6B-4018-A16C-367C3130D01A}">
  <dimension ref="A1"/>
  <sheetViews>
    <sheetView workbookViewId="0">
      <selection activeCell="N28" sqref="N28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F A A B Q S w M E F A A C A A g A t Z k m V v Y t 9 w u m A A A A 9 w A A A B I A H A B D b 2 5 m a W c v U G F j a 2 F n Z S 5 4 b W w g o h g A K K A U A A A A A A A A A A A A A A A A A A A A A A A A A A A A h Y + 9 D o I w H M R 3 E 9 + B d K c f m D i Q P 2 V w l Y R E Y 1 w b a K A R W k K L 5 d 0 c f C R f Q Y i i b o 5 3 9 0 v u 7 n G 7 Q z q 2 T X C V v V V G J 4 h h i g L r h C 5 F Y 7 R M k D Y o 5 e s V 5 K K 4 i E o G E 6 1 t P N o y Q b V z X U y I 9 x 7 7 D T Z 9 R S J K G T l n + 0 N R y 1 a g D 6 z + w 6 H S c 2 0 h E Y f T a w 2 P M G M M b 2 m E K Z D F h E z p L x B N g + f 0 x 4 T d 0 L i h l 7 x z Y X 4 E s k g g 7 w / 8 C V B L A w Q U A A I A C A C 1 m S Z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Z k m V u D 5 y x T v A g A A o D 0 A A B M A H A B G b 3 J t d W x h c y 9 T Z W N 0 a W 9 u M S 5 t I K I Y A C i g F A A A A A A A A A A A A A A A A A A A A A A A A A A A A O 2 Z 3 2 7 a M B T G 7 5 F 4 B y v c g B Q h A o W W T V y g 0 G m 7 2 R / B r s p U u c G k 0 R I b 2 Q 5 q V f V 5 + i B 7 s R k H V C i h U j V 8 U G d z A z k K P s 7 v i 7 + c H A s S y Y R R N C 6 + g 4 + V i r j F n M z Q 5 R 2 O Z M h y K q 8 J R Q O U E l m t I P X 5 x p O Y Z C o S i m V z x K I 8 I 1 T W P y U p a Y a M S n U g 6 l 7 4 Y f p T E C 6 m N K c s m 4 6 I + C 3 Z Y j o c d q Y 7 A z c j s f Q a / t W I p E m W S M I H n u / 5 K G R p n l E x 6 P j o k k Z s l t B 4 E L S 7 b R / 9 y J k k Y 3 m f k s H z z + Z X R s m v h l 9 M s O a F + I b 8 e c L p L R P o O 2 c Z W y Y z J j w 1 5 w m + U a f r m C S f C Z 6 p O d a L K / L R 1 T o + T N N x h F P M x U D y f H v g S b J g a J i q e e I Z e x 5 v w j E V c 8 a z Y t 6 T + w U R 9 Y P T 8 B 8 e v E h B V t c p 1 Z l I k j v 5 6 C M V X E F R 0 S 9 U 9 s 6 a q 1 F 0 e E F 4 p K j i m O z 8 4 7 F R r S S 0 f G a l M s 6 5 I R n n / A 0 y 9 r q t V u B 0 / A c d Y 1 M 6 x k 5 H 4 z r W v N 0 V W W 8 3 P L c s / w 8 5 Y 6 N y u t V p X s 7 x A k d k j J c K 4 a Z C u e 4 c U 0 9 O R J 5 K M S 1 N 1 J R 3 8 v j F 0 F t U W G u r k B f R Y I 9 6 E W 8 f i H e O w X z O g Z i v E j n m a 3 M B Y h 5 b y 7 z m l b v L s R 8 Z G / Q C L 4 l Y Z T x g N k b e v N 6 h C N p u T i C C d h 8 n w p b / n E C E 2 I n w U o S O E + F 0 z 2 H l z F 3 4 h 0 H X 0 d 9 Y M j T 9 V U p H f 2 M D 0 P R j R 3 / L B o I W v P U E L c d / Y w T g / H V O x 3 9 j B e D 8 Y 3 v 5 h y L n T G g M h G s j O D M B v y S N 4 8 3 1 w g f g r d M Y 6 l q / L + A x D P D Y Y u A 1 r w y 5 q Z 6 C 4 3 7 Y y W G M 3 P m 4 5 t A G o d 1 2 t L m x z c D 9 L I 6 2 5 g B T E r q K s O B g p P m y n 8 V O 2 i + r E + 3 c M M W J v f Z d A t 3 c L p N z 8 Y P Q o c p w e 8 2 8 B H o X D r q l n r 7 H o Q d C u + d o a w 7 n I L T P H W 3 N 4 Q K E 9 o W j r T n 0 Q W j 3 H W 1 u b u O z J I 2 d v E u K k z 5 c c W L X T V 6 t V A / f 5 k C d W b t a s 6 8 S h + n O B n a 9 3 7 9 K H K Z D G 9 j 1 c r 9 F v M T M w b b Z 7 N u / / w t Q S w E C L Q A U A A I A C A C 1 m S Z W 9 i 3 3 C 6 Y A A A D 3 A A A A E g A A A A A A A A A A A A A A A A A A A A A A Q 2 9 u Z m l n L 1 B h Y 2 t h Z 2 U u e G 1 s U E s B A i 0 A F A A C A A g A t Z k m V l N y O C y b A A A A 4 Q A A A B M A A A A A A A A A A A A A A A A A 8 g A A A F t D b 2 5 0 Z W 5 0 X 1 R 5 c G V z X S 5 4 b W x Q S w E C L Q A U A A I A C A C 1 m S Z W 4 P n L F O 8 C A A C g P Q A A E w A A A A A A A A A A A A A A A A D a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S Q E A A A A A A A J J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e G F j d E N v d W 5 0 X 2 V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Y 6 N T E 6 M z k u N D M 5 O T I 1 N V o i I C 8 + P E V u d H J 5 I F R 5 c G U 9 I k Z p b G x D b 2 x 1 b W 5 U e X B l c y I g V m F s d W U 9 I n N C Z 0 1 H I i A v P j x F b n R y e S B U e X B l P S J G a W x s Q 2 9 s d W 1 u T m F t Z X M i I F Z h b H V l P S J z W y Z x d W 9 0 O 2 N o Y X I m c X V v d D s s J n F 1 b 3 Q 7 Y 2 9 1 b n Q m c X V v d D s s J n F 1 b 3 Q 7 c G V y Y 2 V u d G F n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h Y 3 R D b 3 V u d F 9 l b i 9 B d X R v U m V t b 3 Z l Z E N v b H V t b n M x L n t j a G F y L D B 9 J n F 1 b 3 Q 7 L C Z x d W 9 0 O 1 N l Y 3 R p b 2 4 x L 0 V 4 Y W N 0 Q 2 9 1 b n R f Z W 4 v Q X V 0 b 1 J l b W 9 2 Z W R D b 2 x 1 b W 5 z M S 5 7 Y 2 9 1 b n Q s M X 0 m c X V v d D s s J n F 1 b 3 Q 7 U 2 V j d G l v b j E v R X h h Y 3 R D b 3 V u d F 9 l b i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4 Y W N 0 Q 2 9 1 b n R f Z W 4 v Q X V 0 b 1 J l b W 9 2 Z W R D b 2 x 1 b W 5 z M S 5 7 Y 2 h h c i w w f S Z x d W 9 0 O y w m c X V v d D t T Z W N 0 a W 9 u M S 9 F e G F j d E N v d W 5 0 X 2 V u L 0 F 1 d G 9 S Z W 1 v d m V k Q 2 9 s d W 1 u c z E u e 2 N v d W 5 0 L D F 9 J n F 1 b 3 Q 7 L C Z x d W 9 0 O 1 N l Y 3 R p b 2 4 x L 0 V 4 Y W N 0 Q 2 9 1 b n R f Z W 4 v Q X V 0 b 1 J l b W 9 2 Z W R D b 2 x 1 b W 5 z M S 5 7 c G V y Y 2 V u d G F n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4 Y W N 0 Q 2 9 1 b n R f Z W 4 i I C 8 + P C 9 T d G F i b G V F b n R y a W V z P j w v S X R l b T 4 8 S X R l b T 4 8 S X R l b U x v Y 2 F 0 a W 9 u P j x J d G V t V H l w Z T 5 G b 3 J t d W x h P C 9 J d G V t V H l w Z T 4 8 S X R l b V B h d G g + U 2 V j d G l v b j E v R X h h Y 3 R D b 3 V u d F 9 m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2 O j U x O j U x L j c 2 M T I z M j F a I i A v P j x F b n R y e S B U e X B l P S J G a W x s Q 2 9 s d W 1 u V H l w Z X M i I F Z h b H V l P S J z Q m d N R y I g L z 4 8 R W 5 0 c n k g V H l w Z T 0 i R m l s b E N v b H V t b k 5 h b W V z I i B W Y W x 1 Z T 0 i c 1 s m c X V v d D t j a G F y J n F 1 b 3 Q 7 L C Z x d W 9 0 O 2 N v d W 5 0 J n F 1 b 3 Q 7 L C Z x d W 9 0 O 3 B l c m N l b n R h Z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W N 0 Q 2 9 1 b n R f Z n I v Q X V 0 b 1 J l b W 9 2 Z W R D b 2 x 1 b W 5 z M S 5 7 Y 2 h h c i w w f S Z x d W 9 0 O y w m c X V v d D t T Z W N 0 a W 9 u M S 9 F e G F j d E N v d W 5 0 X 2 Z y L 0 F 1 d G 9 S Z W 1 v d m V k Q 2 9 s d W 1 u c z E u e 2 N v d W 5 0 L D F 9 J n F 1 b 3 Q 7 L C Z x d W 9 0 O 1 N l Y 3 R p b 2 4 x L 0 V 4 Y W N 0 Q 2 9 1 b n R f Z n I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e G F j d E N v d W 5 0 X 2 Z y L 0 F 1 d G 9 S Z W 1 v d m V k Q 2 9 s d W 1 u c z E u e 2 N o Y X I s M H 0 m c X V v d D s s J n F 1 b 3 Q 7 U 2 V j d G l v b j E v R X h h Y 3 R D b 3 V u d F 9 m c i 9 B d X R v U m V t b 3 Z l Z E N v b H V t b n M x L n t j b 3 V u d C w x f S Z x d W 9 0 O y w m c X V v d D t T Z W N 0 a W 9 u M S 9 F e G F j d E N v d W 5 0 X 2 Z y L 0 F 1 d G 9 S Z W 1 v d m V k Q 2 9 s d W 1 u c z E u e 3 B l c m N l b n R h Z 2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G F j d E N v d W 5 0 X 2 d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Y 6 N T I 6 M D I u N T I 1 M j A z N l o i I C 8 + P E V u d H J 5 I F R 5 c G U 9 I k Z p b G x D b 2 x 1 b W 5 U e X B l c y I g V m F s d W U 9 I n N C Z 0 1 H I i A v P j x F b n R y e S B U e X B l P S J G a W x s Q 2 9 s d W 1 u T m F t Z X M i I F Z h b H V l P S J z W y Z x d W 9 0 O 2 N o Y X I m c X V v d D s s J n F 1 b 3 Q 7 Y 2 9 1 b n Q m c X V v d D s s J n F 1 b 3 Q 7 c G V y Y 2 V u d G F n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h Y 3 R D b 3 V u d F 9 n c i 9 B d X R v U m V t b 3 Z l Z E N v b H V t b n M x L n t j a G F y L D B 9 J n F 1 b 3 Q 7 L C Z x d W 9 0 O 1 N l Y 3 R p b 2 4 x L 0 V 4 Y W N 0 Q 2 9 1 b n R f Z 3 I v Q X V 0 b 1 J l b W 9 2 Z W R D b 2 x 1 b W 5 z M S 5 7 Y 2 9 1 b n Q s M X 0 m c X V v d D s s J n F 1 b 3 Q 7 U 2 V j d G l v b j E v R X h h Y 3 R D b 3 V u d F 9 n c i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4 Y W N 0 Q 2 9 1 b n R f Z 3 I v Q X V 0 b 1 J l b W 9 2 Z W R D b 2 x 1 b W 5 z M S 5 7 Y 2 h h c i w w f S Z x d W 9 0 O y w m c X V v d D t T Z W N 0 a W 9 u M S 9 F e G F j d E N v d W 5 0 X 2 d y L 0 F 1 d G 9 S Z W 1 v d m V k Q 2 9 s d W 1 u c z E u e 2 N v d W 5 0 L D F 9 J n F 1 b 3 Q 7 L C Z x d W 9 0 O 1 N l Y 3 R p b 2 4 x L 0 V 4 Y W N 0 Q 2 9 1 b n R f Z 3 I v Q X V 0 b 1 J l b W 9 2 Z W R D b 2 x 1 b W 5 z M S 5 7 c G V y Y 2 V u d G F n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4 Y W N 0 Q 2 9 1 b n R f Z n I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N j o 1 M T o 1 M S 4 3 N j E y M z I x W i I g L z 4 8 R W 5 0 c n k g V H l w Z T 0 i R m l s b E N v b H V t b l R 5 c G V z I i B W Y W x 1 Z T 0 i c 0 J n T U c i I C 8 + P E V u d H J 5 I F R 5 c G U 9 I k Z p b G x D b 2 x 1 b W 5 O Y W 1 l c y I g V m F s d W U 9 I n N b J n F 1 b 3 Q 7 Y 2 h h c i Z x d W 9 0 O y w m c X V v d D t j b 3 V u d C Z x d W 9 0 O y w m c X V v d D t w Z X J j Z W 5 0 Y W d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F j d E N v d W 5 0 X 2 Z y L 0 F 1 d G 9 S Z W 1 v d m V k Q 2 9 s d W 1 u c z E u e 2 N o Y X I s M H 0 m c X V v d D s s J n F 1 b 3 Q 7 U 2 V j d G l v b j E v R X h h Y 3 R D b 3 V u d F 9 m c i 9 B d X R v U m V t b 3 Z l Z E N v b H V t b n M x L n t j b 3 V u d C w x f S Z x d W 9 0 O y w m c X V v d D t T Z W N 0 a W 9 u M S 9 F e G F j d E N v d W 5 0 X 2 Z y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X h h Y 3 R D b 3 V u d F 9 m c i 9 B d X R v U m V t b 3 Z l Z E N v b H V t b n M x L n t j a G F y L D B 9 J n F 1 b 3 Q 7 L C Z x d W 9 0 O 1 N l Y 3 R p b 2 4 x L 0 V 4 Y W N 0 Q 2 9 1 b n R f Z n I v Q X V 0 b 1 J l b W 9 2 Z W R D b 2 x 1 b W 5 z M S 5 7 Y 2 9 1 b n Q s M X 0 m c X V v d D s s J n F 1 b 3 Q 7 U 2 V j d G l v b j E v R X h h Y 3 R D b 3 V u d F 9 m c i 9 B d X R v U m V t b 3 Z l Z E N v b H V t b n M x L n t w Z X J j Z W 5 0 Y W d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R X h h Y 3 R D b 3 V u d F 9 m c j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4 Y W N 0 Q 2 9 1 b n R f Z 3 I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N j o 1 M j o w M i 4 1 M j U y M D M 2 W i I g L z 4 8 R W 5 0 c n k g V H l w Z T 0 i R m l s b E N v b H V t b l R 5 c G V z I i B W Y W x 1 Z T 0 i c 0 J n T U c i I C 8 + P E V u d H J 5 I F R 5 c G U 9 I k Z p b G x D b 2 x 1 b W 5 O Y W 1 l c y I g V m F s d W U 9 I n N b J n F 1 b 3 Q 7 Y 2 h h c i Z x d W 9 0 O y w m c X V v d D t j b 3 V u d C Z x d W 9 0 O y w m c X V v d D t w Z X J j Z W 5 0 Y W d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F j d E N v d W 5 0 X 2 d y L 0 F 1 d G 9 S Z W 1 v d m V k Q 2 9 s d W 1 u c z E u e 2 N o Y X I s M H 0 m c X V v d D s s J n F 1 b 3 Q 7 U 2 V j d G l v b j E v R X h h Y 3 R D b 3 V u d F 9 n c i 9 B d X R v U m V t b 3 Z l Z E N v b H V t b n M x L n t j b 3 V u d C w x f S Z x d W 9 0 O y w m c X V v d D t T Z W N 0 a W 9 u M S 9 F e G F j d E N v d W 5 0 X 2 d y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X h h Y 3 R D b 3 V u d F 9 n c i 9 B d X R v U m V t b 3 Z l Z E N v b H V t b n M x L n t j a G F y L D B 9 J n F 1 b 3 Q 7 L C Z x d W 9 0 O 1 N l Y 3 R p b 2 4 x L 0 V 4 Y W N 0 Q 2 9 1 b n R f Z 3 I v Q X V 0 b 1 J l b W 9 2 Z W R D b 2 x 1 b W 5 z M S 5 7 Y 2 9 1 b n Q s M X 0 m c X V v d D s s J n F 1 b 3 Q 7 U 2 V j d G l v b j E v R X h h Y 3 R D b 3 V u d F 9 n c i 9 B d X R v U m V t b 3 Z l Z E N v b H V t b n M x L n t w Z X J j Z W 5 0 Y W d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R X h h Y 3 R D b 3 V u d F 9 n c j Y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w Y W N l U 2 F 2 a W 5 n Q 2 9 1 b n R f Z W 5 f M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Y 6 N T U 6 N T k u N z c 0 N z c 5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F j Z V N h d m l u Z 0 N v d W 5 0 X 2 V u X z M v Q X V 0 b 1 J l b W 9 2 Z W R D b 2 x 1 b W 5 z M S 5 7 Q 2 9 s d W 1 u M S w w f S Z x d W 9 0 O y w m c X V v d D t T Z W N 0 a W 9 u M S 9 T c G F j Z V N h d m l u Z 0 N v d W 5 0 X 2 V u X z M v Q X V 0 b 1 J l b W 9 2 Z W R D b 2 x 1 b W 5 z M S 5 7 Q 2 9 s d W 1 u M i w x f S Z x d W 9 0 O y w m c X V v d D t T Z W N 0 a W 9 u M S 9 T c G F j Z V N h d m l u Z 0 N v d W 5 0 X 2 V u X z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c G F j Z V N h d m l u Z 0 N v d W 5 0 X 2 V u X z M v Q X V 0 b 1 J l b W 9 2 Z W R D b 2 x 1 b W 5 z M S 5 7 Q 2 9 s d W 1 u M S w w f S Z x d W 9 0 O y w m c X V v d D t T Z W N 0 a W 9 u M S 9 T c G F j Z V N h d m l u Z 0 N v d W 5 0 X 2 V u X z M v Q X V 0 b 1 J l b W 9 2 Z W R D b 2 x 1 b W 5 z M S 5 7 Q 2 9 s d W 1 u M i w x f S Z x d W 9 0 O y w m c X V v d D t T Z W N 0 a W 9 u M S 9 T c G F j Z V N h d m l u Z 0 N v d W 5 0 X 2 V u X z M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c G F j Z V N h d m l u Z 0 N v d W 5 0 X 2 Z y X z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2 O j U 2 O j E 0 L j A y O D E 1 M j F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h Y 2 V T Y X Z p b m d D b 3 V u d F 9 m c l 8 z L 0 F 1 d G 9 S Z W 1 v d m V k Q 2 9 s d W 1 u c z E u e 0 N v b H V t b j E s M H 0 m c X V v d D s s J n F 1 b 3 Q 7 U 2 V j d G l v b j E v U 3 B h Y 2 V T Y X Z p b m d D b 3 V u d F 9 m c l 8 z L 0 F 1 d G 9 S Z W 1 v d m V k Q 2 9 s d W 1 u c z E u e 0 N v b H V t b j I s M X 0 m c X V v d D s s J n F 1 b 3 Q 7 U 2 V j d G l v b j E v U 3 B h Y 2 V T Y X Z p b m d D b 3 V u d F 9 m c l 8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B h Y 2 V T Y X Z p b m d D b 3 V u d F 9 m c l 8 z L 0 F 1 d G 9 S Z W 1 v d m V k Q 2 9 s d W 1 u c z E u e 0 N v b H V t b j E s M H 0 m c X V v d D s s J n F 1 b 3 Q 7 U 2 V j d G l v b j E v U 3 B h Y 2 V T Y X Z p b m d D b 3 V u d F 9 m c l 8 z L 0 F 1 d G 9 S Z W 1 v d m V k Q 2 9 s d W 1 u c z E u e 0 N v b H V t b j I s M X 0 m c X V v d D s s J n F 1 b 3 Q 7 U 2 V j d G l v b j E v U 3 B h Y 2 V T Y X Z p b m d D b 3 V u d F 9 m c l 8 z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3 B h Y 2 V T Y X Z p b m d D b 3 V u d F 9 n c l 8 z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N j o 1 N j o y O C 4 y M T I 0 M z I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Y W N l U 2 F 2 a W 5 n Q 2 9 1 b n R f Z 3 J f M y 9 B d X R v U m V t b 3 Z l Z E N v b H V t b n M x L n t D b 2 x 1 b W 4 x L D B 9 J n F 1 b 3 Q 7 L C Z x d W 9 0 O 1 N l Y 3 R p b 2 4 x L 1 N w Y W N l U 2 F 2 a W 5 n Q 2 9 1 b n R f Z 3 J f M y 9 B d X R v U m V t b 3 Z l Z E N v b H V t b n M x L n t D b 2 x 1 b W 4 y L D F 9 J n F 1 b 3 Q 7 L C Z x d W 9 0 O 1 N l Y 3 R p b 2 4 x L 1 N w Y W N l U 2 F 2 a W 5 n Q 2 9 1 b n R f Z 3 J f M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w Y W N l U 2 F 2 a W 5 n Q 2 9 1 b n R f Z 3 J f M y 9 B d X R v U m V t b 3 Z l Z E N v b H V t b n M x L n t D b 2 x 1 b W 4 x L D B 9 J n F 1 b 3 Q 7 L C Z x d W 9 0 O 1 N l Y 3 R p b 2 4 x L 1 N w Y W N l U 2 F 2 a W 5 n Q 2 9 1 b n R f Z 3 J f M y 9 B d X R v U m V t b 3 Z l Z E N v b H V t b n M x L n t D b 2 x 1 b W 4 y L D F 9 J n F 1 b 3 Q 7 L C Z x d W 9 0 O 1 N l Y 3 R p b 2 4 x L 1 N w Y W N l U 2 F 2 a W 5 n Q 2 9 1 b n R f Z 3 J f M y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w Y W N l U 2 F 2 a W 5 n Q 2 9 1 b n R f Z W 5 f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c 6 M j E 6 M T k u M T U x N j g 5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F j Z V N h d m l u Z 0 N v d W 5 0 X 2 V u X z M g K D I p L 0 F 1 d G 9 S Z W 1 v d m V k Q 2 9 s d W 1 u c z E u e 0 N v b H V t b j E s M H 0 m c X V v d D s s J n F 1 b 3 Q 7 U 2 V j d G l v b j E v U 3 B h Y 2 V T Y X Z p b m d D b 3 V u d F 9 l b l 8 z I C g y K S 9 B d X R v U m V t b 3 Z l Z E N v b H V t b n M x L n t D b 2 x 1 b W 4 y L D F 9 J n F 1 b 3 Q 7 L C Z x d W 9 0 O 1 N l Y 3 R p b 2 4 x L 1 N w Y W N l U 2 F 2 a W 5 n Q 2 9 1 b n R f Z W 5 f M y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c G F j Z V N h d m l u Z 0 N v d W 5 0 X 2 V u X z M g K D I p L 0 F 1 d G 9 S Z W 1 v d m V k Q 2 9 s d W 1 u c z E u e 0 N v b H V t b j E s M H 0 m c X V v d D s s J n F 1 b 3 Q 7 U 2 V j d G l v b j E v U 3 B h Y 2 V T Y X Z p b m d D b 3 V u d F 9 l b l 8 z I C g y K S 9 B d X R v U m V t b 3 Z l Z E N v b H V t b n M x L n t D b 2 x 1 b W 4 y L D F 9 J n F 1 b 3 Q 7 L C Z x d W 9 0 O 1 N l Y 3 R p b 2 4 x L 1 N w Y W N l U 2 F 2 a W 5 n Q 2 9 1 b n R f Z W 5 f M y A o M i k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Y W N l U 2 F 2 a W 5 n Q 2 9 1 b n R f Z W 5 f M 1 9 f M i I g L z 4 8 L 1 N 0 Y W J s Z U V u d H J p Z X M + P C 9 J d G V t P j x J d G V t P j x J d G V t T G 9 j Y X R p b 2 4 + P E l 0 Z W 1 U e X B l P k Z v c m 1 1 b G E 8 L 0 l 0 Z W 1 U e X B l P j x J d G V t U G F 0 a D 5 T Z W N 0 a W 9 u M S 9 T c G F j Z V N h d m l u Z 0 N v d W 5 0 X 2 Z y X z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3 O j I x O j M x L j I 0 N T E w M D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h Y 2 V T Y X Z p b m d D b 3 V u d F 9 m c l 8 z I C g y K S 9 B d X R v U m V t b 3 Z l Z E N v b H V t b n M x L n t D b 2 x 1 b W 4 x L D B 9 J n F 1 b 3 Q 7 L C Z x d W 9 0 O 1 N l Y 3 R p b 2 4 x L 1 N w Y W N l U 2 F 2 a W 5 n Q 2 9 1 b n R f Z n J f M y A o M i k v Q X V 0 b 1 J l b W 9 2 Z W R D b 2 x 1 b W 5 z M S 5 7 Q 2 9 s d W 1 u M i w x f S Z x d W 9 0 O y w m c X V v d D t T Z W N 0 a W 9 u M S 9 T c G F j Z V N h d m l u Z 0 N v d W 5 0 X 2 Z y X z M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B h Y 2 V T Y X Z p b m d D b 3 V u d F 9 m c l 8 z I C g y K S 9 B d X R v U m V t b 3 Z l Z E N v b H V t b n M x L n t D b 2 x 1 b W 4 x L D B 9 J n F 1 b 3 Q 7 L C Z x d W 9 0 O 1 N l Y 3 R p b 2 4 x L 1 N w Y W N l U 2 F 2 a W 5 n Q 2 9 1 b n R f Z n J f M y A o M i k v Q X V 0 b 1 J l b W 9 2 Z W R D b 2 x 1 b W 5 z M S 5 7 Q 2 9 s d W 1 u M i w x f S Z x d W 9 0 O y w m c X V v d D t T Z W N 0 a W 9 u M S 9 T c G F j Z V N h d m l u Z 0 N v d W 5 0 X 2 Z y X z M g K D I p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F j Z V N h d m l u Z 0 N v d W 5 0 X 2 Z y X z N f X z I i I C 8 + P C 9 T d G F i b G V F b n R y a W V z P j w v S X R l b T 4 8 S X R l b T 4 8 S X R l b U x v Y 2 F 0 a W 9 u P j x J d G V t V H l w Z T 5 G b 3 J t d W x h P C 9 J d G V t V H l w Z T 4 8 S X R l b V B h d G g + U 2 V j d G l v b j E v U 3 B h Y 2 V T Y X Z p b m d D b 3 V u d F 9 n c l 8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N z o y M T o 1 O S 4 z N T U w N T E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Y W N l U 2 F 2 a W 5 n Q 2 9 1 b n R f Z 3 J f M y A o M i k v Q X V 0 b 1 J l b W 9 2 Z W R D b 2 x 1 b W 5 z M S 5 7 Q 2 9 s d W 1 u M S w w f S Z x d W 9 0 O y w m c X V v d D t T Z W N 0 a W 9 u M S 9 T c G F j Z V N h d m l u Z 0 N v d W 5 0 X 2 d y X z M g K D I p L 0 F 1 d G 9 S Z W 1 v d m V k Q 2 9 s d W 1 u c z E u e 0 N v b H V t b j I s M X 0 m c X V v d D s s J n F 1 b 3 Q 7 U 2 V j d G l v b j E v U 3 B h Y 2 V T Y X Z p b m d D b 3 V u d F 9 n c l 8 z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w Y W N l U 2 F 2 a W 5 n Q 2 9 1 b n R f Z 3 J f M y A o M i k v Q X V 0 b 1 J l b W 9 2 Z W R D b 2 x 1 b W 5 z M S 5 7 Q 2 9 s d W 1 u M S w w f S Z x d W 9 0 O y w m c X V v d D t T Z W N 0 a W 9 u M S 9 T c G F j Z V N h d m l u Z 0 N v d W 5 0 X 2 d y X z M g K D I p L 0 F 1 d G 9 S Z W 1 v d m V k Q 2 9 s d W 1 u c z E u e 0 N v b H V t b j I s M X 0 m c X V v d D s s J n F 1 b 3 Q 7 U 2 V j d G l v b j E v U 3 B h Y 2 V T Y X Z p b m d D b 3 V u d F 9 n c l 8 z I C g y K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B h Y 2 V T Y X Z p b m d D b 3 V u d F 9 n c l 8 z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N z o y M T o 1 O S 4 z N T U w N T E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Y W N l U 2 F 2 a W 5 n Q 2 9 1 b n R f Z 3 J f M y A o M i k v Q X V 0 b 1 J l b W 9 2 Z W R D b 2 x 1 b W 5 z M S 5 7 Q 2 9 s d W 1 u M S w w f S Z x d W 9 0 O y w m c X V v d D t T Z W N 0 a W 9 u M S 9 T c G F j Z V N h d m l u Z 0 N v d W 5 0 X 2 d y X z M g K D I p L 0 F 1 d G 9 S Z W 1 v d m V k Q 2 9 s d W 1 u c z E u e 0 N v b H V t b j I s M X 0 m c X V v d D s s J n F 1 b 3 Q 7 U 2 V j d G l v b j E v U 3 B h Y 2 V T Y X Z p b m d D b 3 V u d F 9 n c l 8 z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w Y W N l U 2 F 2 a W 5 n Q 2 9 1 b n R f Z 3 J f M y A o M i k v Q X V 0 b 1 J l b W 9 2 Z W R D b 2 x 1 b W 5 z M S 5 7 Q 2 9 s d W 1 u M S w w f S Z x d W 9 0 O y w m c X V v d D t T Z W N 0 a W 9 u M S 9 T c G F j Z V N h d m l u Z 0 N v d W 5 0 X 2 d y X z M g K D I p L 0 F 1 d G 9 S Z W 1 v d m V k Q 2 9 s d W 1 u c z E u e 0 N v b H V t b j I s M X 0 m c X V v d D s s J n F 1 b 3 Q 7 U 2 V j d G l v b j E v U 3 B h Y 2 V T Y X Z p b m d D b 3 V u d F 9 n c l 8 z I C g y K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U 3 B h Y 2 V T Y X Z p b m d D b 3 V u d F 9 n c l 8 z X 1 8 y M T M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w Y W N l U 2 F 2 a W 5 n Q 2 9 1 b n R f Z W 5 f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c 6 M j k 6 M D M u M D g 3 O T g 5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F j Z V N h d m l u Z 0 N v d W 5 0 X 2 V u X z U v Q X V 0 b 1 J l b W 9 2 Z W R D b 2 x 1 b W 5 z M S 5 7 Q 2 9 s d W 1 u M S w w f S Z x d W 9 0 O y w m c X V v d D t T Z W N 0 a W 9 u M S 9 T c G F j Z V N h d m l u Z 0 N v d W 5 0 X 2 V u X z U v Q X V 0 b 1 J l b W 9 2 Z W R D b 2 x 1 b W 5 z M S 5 7 Q 2 9 s d W 1 u M i w x f S Z x d W 9 0 O y w m c X V v d D t T Z W N 0 a W 9 u M S 9 T c G F j Z V N h d m l u Z 0 N v d W 5 0 X 2 V u X z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c G F j Z V N h d m l u Z 0 N v d W 5 0 X 2 V u X z U v Q X V 0 b 1 J l b W 9 2 Z W R D b 2 x 1 b W 5 z M S 5 7 Q 2 9 s d W 1 u M S w w f S Z x d W 9 0 O y w m c X V v d D t T Z W N 0 a W 9 u M S 9 T c G F j Z V N h d m l u Z 0 N v d W 5 0 X 2 V u X z U v Q X V 0 b 1 J l b W 9 2 Z W R D b 2 x 1 b W 5 z M S 5 7 Q 2 9 s d W 1 u M i w x f S Z x d W 9 0 O y w m c X V v d D t T Z W N 0 a W 9 u M S 9 T c G F j Z V N h d m l u Z 0 N v d W 5 0 X 2 V u X z U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Y W N l U 2 F 2 a W 5 n Q 2 9 1 b n R f Z W 5 f N S I g L z 4 8 L 1 N 0 Y W J s Z U V u d H J p Z X M + P C 9 J d G V t P j x J d G V t P j x J d G V t T G 9 j Y X R p b 2 4 + P E l 0 Z W 1 U e X B l P k Z v c m 1 1 b G E 8 L 0 l 0 Z W 1 U e X B l P j x J d G V t U G F 0 a D 5 T Z W N 0 a W 9 u M S 9 T c G F j Z V N h d m l u Z 0 N v d W 5 0 X 2 Z y X z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3 O j I 5 O j Q 3 L j M y N D E 1 N z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h Y 2 V T Y X Z p b m d D b 3 V u d F 9 m c l 8 1 L 0 F 1 d G 9 S Z W 1 v d m V k Q 2 9 s d W 1 u c z E u e 0 N v b H V t b j E s M H 0 m c X V v d D s s J n F 1 b 3 Q 7 U 2 V j d G l v b j E v U 3 B h Y 2 V T Y X Z p b m d D b 3 V u d F 9 m c l 8 1 L 0 F 1 d G 9 S Z W 1 v d m V k Q 2 9 s d W 1 u c z E u e 0 N v b H V t b j I s M X 0 m c X V v d D s s J n F 1 b 3 Q 7 U 2 V j d G l v b j E v U 3 B h Y 2 V T Y X Z p b m d D b 3 V u d F 9 m c l 8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B h Y 2 V T Y X Z p b m d D b 3 V u d F 9 m c l 8 1 L 0 F 1 d G 9 S Z W 1 v d m V k Q 2 9 s d W 1 u c z E u e 0 N v b H V t b j E s M H 0 m c X V v d D s s J n F 1 b 3 Q 7 U 2 V j d G l v b j E v U 3 B h Y 2 V T Y X Z p b m d D b 3 V u d F 9 m c l 8 1 L 0 F 1 d G 9 S Z W 1 v d m V k Q 2 9 s d W 1 u c z E u e 0 N v b H V t b j I s M X 0 m c X V v d D s s J n F 1 b 3 Q 7 U 2 V j d G l v b j E v U 3 B h Y 2 V T Y X Z p b m d D b 3 V u d F 9 m c l 8 1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F j Z V N h d m l u Z 0 N v d W 5 0 X 2 Z y X z U i I C 8 + P C 9 T d G F i b G V F b n R y a W V z P j w v S X R l b T 4 8 S X R l b T 4 8 S X R l b U x v Y 2 F 0 a W 9 u P j x J d G V t V H l w Z T 5 G b 3 J t d W x h P C 9 J d G V t V H l w Z T 4 8 S X R l b V B h d G g + U 2 V j d G l v b j E v U 3 B h Y 2 V T Y X Z p b m d D b 3 V u d F 9 n c l 8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N z o z M D o w M i 4 y N z Y w N D g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Y W N l U 2 F 2 a W 5 n Q 2 9 1 b n R f Z 3 J f N S 9 B d X R v U m V t b 3 Z l Z E N v b H V t b n M x L n t D b 2 x 1 b W 4 x L D B 9 J n F 1 b 3 Q 7 L C Z x d W 9 0 O 1 N l Y 3 R p b 2 4 x L 1 N w Y W N l U 2 F 2 a W 5 n Q 2 9 1 b n R f Z 3 J f N S 9 B d X R v U m V t b 3 Z l Z E N v b H V t b n M x L n t D b 2 x 1 b W 4 y L D F 9 J n F 1 b 3 Q 7 L C Z x d W 9 0 O 1 N l Y 3 R p b 2 4 x L 1 N w Y W N l U 2 F 2 a W 5 n Q 2 9 1 b n R f Z 3 J f N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w Y W N l U 2 F 2 a W 5 n Q 2 9 1 b n R f Z 3 J f N S 9 B d X R v U m V t b 3 Z l Z E N v b H V t b n M x L n t D b 2 x 1 b W 4 x L D B 9 J n F 1 b 3 Q 7 L C Z x d W 9 0 O 1 N l Y 3 R p b 2 4 x L 1 N w Y W N l U 2 F 2 a W 5 n Q 2 9 1 b n R f Z 3 J f N S 9 B d X R v U m V t b 3 Z l Z E N v b H V t b n M x L n t D b 2 x 1 b W 4 y L D F 9 J n F 1 b 3 Q 7 L C Z x d W 9 0 O 1 N l Y 3 R p b 2 4 x L 1 N w Y W N l U 2 F 2 a W 5 n Q 2 9 1 b n R f Z 3 J f N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B h Y 2 V T Y X Z p b m d D b 3 V u d F 9 n c l 8 1 I i A v P j w v U 3 R h Y m x l R W 5 0 c m l l c z 4 8 L 0 l 0 Z W 0 + P E l 0 Z W 0 + P E l 0 Z W 1 M b 2 N h d G l v b j 4 8 S X R l b V R 5 c G U + R m 9 y b X V s Y T w v S X R l b V R 5 c G U + P E l 0 Z W 1 Q Y X R o P l N l Y 3 R p b 2 4 x L 1 N w Y W N l U 2 F 2 a W 5 n Q 2 9 1 b n R f Z W 5 f M T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N z o z M z o w N C 4 2 M D c x M D U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Y W N l U 2 F 2 a W 5 n Q 2 9 1 b n R f Z W 5 f M T A v Q X V 0 b 1 J l b W 9 2 Z W R D b 2 x 1 b W 5 z M S 5 7 Q 2 9 s d W 1 u M S w w f S Z x d W 9 0 O y w m c X V v d D t T Z W N 0 a W 9 u M S 9 T c G F j Z V N h d m l u Z 0 N v d W 5 0 X 2 V u X z E w L 0 F 1 d G 9 S Z W 1 v d m V k Q 2 9 s d W 1 u c z E u e 0 N v b H V t b j I s M X 0 m c X V v d D s s J n F 1 b 3 Q 7 U 2 V j d G l v b j E v U 3 B h Y 2 V T Y X Z p b m d D b 3 V u d F 9 l b l 8 x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w Y W N l U 2 F 2 a W 5 n Q 2 9 1 b n R f Z W 5 f M T A v Q X V 0 b 1 J l b W 9 2 Z W R D b 2 x 1 b W 5 z M S 5 7 Q 2 9 s d W 1 u M S w w f S Z x d W 9 0 O y w m c X V v d D t T Z W N 0 a W 9 u M S 9 T c G F j Z V N h d m l u Z 0 N v d W 5 0 X 2 V u X z E w L 0 F 1 d G 9 S Z W 1 v d m V k Q 2 9 s d W 1 u c z E u e 0 N v b H V t b j I s M X 0 m c X V v d D s s J n F 1 b 3 Q 7 U 2 V j d G l v b j E v U 3 B h Y 2 V T Y X Z p b m d D b 3 V u d F 9 l b l 8 x M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B h Y 2 V T Y X Z p b m d D b 3 V u d F 9 l b l 8 x M C I g L z 4 8 L 1 N 0 Y W J s Z U V u d H J p Z X M + P C 9 J d G V t P j x J d G V t P j x J d G V t T G 9 j Y X R p b 2 4 + P E l 0 Z W 1 U e X B l P k Z v c m 1 1 b G E 8 L 0 l 0 Z W 1 U e X B l P j x J d G V t U G F 0 a D 5 T Z W N 0 a W 9 u M S 9 T c G F j Z V N h d m l u Z 0 N v d W 5 0 X 2 Z y X z E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c 6 M z M 6 M T Y u M T M 4 O T A x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F j Z V N h d m l u Z 0 N v d W 5 0 X 2 Z y X z E w L 0 F 1 d G 9 S Z W 1 v d m V k Q 2 9 s d W 1 u c z E u e 0 N v b H V t b j E s M H 0 m c X V v d D s s J n F 1 b 3 Q 7 U 2 V j d G l v b j E v U 3 B h Y 2 V T Y X Z p b m d D b 3 V u d F 9 m c l 8 x M C 9 B d X R v U m V t b 3 Z l Z E N v b H V t b n M x L n t D b 2 x 1 b W 4 y L D F 9 J n F 1 b 3 Q 7 L C Z x d W 9 0 O 1 N l Y 3 R p b 2 4 x L 1 N w Y W N l U 2 F 2 a W 5 n Q 2 9 1 b n R f Z n J f M T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c G F j Z V N h d m l u Z 0 N v d W 5 0 X 2 Z y X z E w L 0 F 1 d G 9 S Z W 1 v d m V k Q 2 9 s d W 1 u c z E u e 0 N v b H V t b j E s M H 0 m c X V v d D s s J n F 1 b 3 Q 7 U 2 V j d G l v b j E v U 3 B h Y 2 V T Y X Z p b m d D b 3 V u d F 9 m c l 8 x M C 9 B d X R v U m V t b 3 Z l Z E N v b H V t b n M x L n t D b 2 x 1 b W 4 y L D F 9 J n F 1 b 3 Q 7 L C Z x d W 9 0 O 1 N l Y 3 R p b 2 4 x L 1 N w Y W N l U 2 F 2 a W 5 n Q 2 9 1 b n R f Z n J f M T A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Y W N l U 2 F 2 a W 5 n Q 2 9 1 b n R f Z n J f M T A i I C 8 + P C 9 T d G F i b G V F b n R y a W V z P j w v S X R l b T 4 8 S X R l b T 4 8 S X R l b U x v Y 2 F 0 a W 9 u P j x J d G V t V H l w Z T 5 G b 3 J t d W x h P C 9 J d G V t V H l w Z T 4 8 S X R l b V B h d G g + U 2 V j d G l v b j E v U 3 B h Y 2 V T Y X Z p b m d D b 3 V u d F 9 n c l 8 x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3 O j M z O j I 2 L j E w N j A 3 M z d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h Y 2 V T Y X Z p b m d D b 3 V u d F 9 n c l 8 x M C 9 B d X R v U m V t b 3 Z l Z E N v b H V t b n M x L n t D b 2 x 1 b W 4 x L D B 9 J n F 1 b 3 Q 7 L C Z x d W 9 0 O 1 N l Y 3 R p b 2 4 x L 1 N w Y W N l U 2 F 2 a W 5 n Q 2 9 1 b n R f Z 3 J f M T A v Q X V 0 b 1 J l b W 9 2 Z W R D b 2 x 1 b W 5 z M S 5 7 Q 2 9 s d W 1 u M i w x f S Z x d W 9 0 O y w m c X V v d D t T Z W N 0 a W 9 u M S 9 T c G F j Z V N h d m l u Z 0 N v d W 5 0 X 2 d y X z E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B h Y 2 V T Y X Z p b m d D b 3 V u d F 9 n c l 8 x M C 9 B d X R v U m V t b 3 Z l Z E N v b H V t b n M x L n t D b 2 x 1 b W 4 x L D B 9 J n F 1 b 3 Q 7 L C Z x d W 9 0 O 1 N l Y 3 R p b 2 4 x L 1 N w Y W N l U 2 F 2 a W 5 n Q 2 9 1 b n R f Z 3 J f M T A v Q X V 0 b 1 J l b W 9 2 Z W R D b 2 x 1 b W 5 z M S 5 7 Q 2 9 s d W 1 u M i w x f S Z x d W 9 0 O y w m c X V v d D t T Z W N 0 a W 9 u M S 9 T c G F j Z V N h d m l u Z 0 N v d W 5 0 X 2 d y X z E w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F j Z V N h d m l u Z 0 N v d W 5 0 X 2 d y X z E w I i A v P j w v U 3 R h Y m x l R W 5 0 c m l l c z 4 8 L 0 l 0 Z W 0 + P E l 0 Z W 0 + P E l 0 Z W 1 M b 2 N h d G l v b j 4 8 S X R l b V R 5 c G U + R m 9 y b X V s Y T w v S X R l b V R 5 c G U + P E l 0 Z W 1 Q Y X R o P l N l Y 3 R p b 2 4 x L 0 N z d X J v c 0 N v d W 5 0 Z X J f Z W 5 f M T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D o 0 M D o x O S 4 5 M D M y M z k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z d X J v c 0 N v d W 5 0 Z X J f Z W 5 f M T Q v Q X V 0 b 1 J l b W 9 2 Z W R D b 2 x 1 b W 5 z M S 5 7 Q 2 9 s d W 1 u M S w w f S Z x d W 9 0 O y w m c X V v d D t T Z W N 0 a W 9 u M S 9 D c 3 V y b 3 N D b 3 V u d G V y X 2 V u X z E 0 L 0 F 1 d G 9 S Z W 1 v d m V k Q 2 9 s d W 1 u c z E u e 0 N v b H V t b j I s M X 0 m c X V v d D s s J n F 1 b 3 Q 7 U 2 V j d G l v b j E v Q 3 N 1 c m 9 z Q 2 9 1 b n R l c l 9 l b l 8 x N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z d X J v c 0 N v d W 5 0 Z X J f Z W 5 f M T Q v Q X V 0 b 1 J l b W 9 2 Z W R D b 2 x 1 b W 5 z M S 5 7 Q 2 9 s d W 1 u M S w w f S Z x d W 9 0 O y w m c X V v d D t T Z W N 0 a W 9 u M S 9 D c 3 V y b 3 N D b 3 V u d G V y X 2 V u X z E 0 L 0 F 1 d G 9 S Z W 1 v d m V k Q 2 9 s d W 1 u c z E u e 0 N v b H V t b j I s M X 0 m c X V v d D s s J n F 1 b 3 Q 7 U 2 V j d G l v b j E v Q 3 N 1 c m 9 z Q 2 9 1 b n R l c l 9 l b l 8 x N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N 1 c m 9 z Q 2 9 1 b n R l c l 9 l b l 8 x N C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Z y X z E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g 6 N D A 6 N D U u O T E 5 M D k 4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Z y X z E 0 L 0 F 1 d G 9 S Z W 1 v d m V k Q 2 9 s d W 1 u c z E u e 0 N v b H V t b j E s M H 0 m c X V v d D s s J n F 1 b 3 Q 7 U 2 V j d G l v b j E v Q 3 N 1 c m 9 z Q 2 9 1 b n R l c l 9 m c l 8 x N C 9 B d X R v U m V t b 3 Z l Z E N v b H V t b n M x L n t D b 2 x 1 b W 4 y L D F 9 J n F 1 b 3 Q 7 L C Z x d W 9 0 O 1 N l Y 3 R p b 2 4 x L 0 N z d X J v c 0 N v d W 5 0 Z X J f Z n J f M T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Z y X z E 0 L 0 F 1 d G 9 S Z W 1 v d m V k Q 2 9 s d W 1 u c z E u e 0 N v b H V t b j E s M H 0 m c X V v d D s s J n F 1 b 3 Q 7 U 2 V j d G l v b j E v Q 3 N 1 c m 9 z Q 2 9 1 b n R l c l 9 m c l 8 x N C 9 B d X R v U m V t b 3 Z l Z E N v b H V t b n M x L n t D b 2 x 1 b W 4 y L D F 9 J n F 1 b 3 Q 7 L C Z x d W 9 0 O 1 N l Y 3 R p b 2 4 x L 0 N z d X J v c 0 N v d W 5 0 Z X J f Z n J f M T Q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z d X J v c 0 N v d W 5 0 Z X J f Z n J f M T Q i I C 8 + P C 9 T d G F i b G V F b n R y a W V z P j w v S X R l b T 4 8 S X R l b T 4 8 S X R l b U x v Y 2 F 0 a W 9 u P j x J d G V t V H l w Z T 5 G b 3 J t d W x h P C 9 J d G V t V H l w Z T 4 8 S X R l b V B h d G g + U 2 V j d G l v b j E v Q 3 N 1 c m 9 z Q 2 9 1 b n R l c l 9 n c l 8 x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4 O j Q x O j E 0 L j U 4 N z E 4 M D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N 1 c m 9 z Q 2 9 1 b n R l c l 9 n c l 8 x N C 9 B d X R v U m V t b 3 Z l Z E N v b H V t b n M x L n t D b 2 x 1 b W 4 x L D B 9 J n F 1 b 3 Q 7 L C Z x d W 9 0 O 1 N l Y 3 R p b 2 4 x L 0 N z d X J v c 0 N v d W 5 0 Z X J f Z 3 J f M T Q v Q X V 0 b 1 J l b W 9 2 Z W R D b 2 x 1 b W 5 z M S 5 7 Q 2 9 s d W 1 u M i w x f S Z x d W 9 0 O y w m c X V v d D t T Z W N 0 a W 9 u M S 9 D c 3 V y b 3 N D b 3 V u d G V y X 2 d y X z E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N 1 c m 9 z Q 2 9 1 b n R l c l 9 n c l 8 x N C 9 B d X R v U m V t b 3 Z l Z E N v b H V t b n M x L n t D b 2 x 1 b W 4 x L D B 9 J n F 1 b 3 Q 7 L C Z x d W 9 0 O 1 N l Y 3 R p b 2 4 x L 0 N z d X J v c 0 N v d W 5 0 Z X J f Z 3 J f M T Q v Q X V 0 b 1 J l b W 9 2 Z W R D b 2 x 1 b W 5 z M S 5 7 Q 2 9 s d W 1 u M i w x f S Z x d W 9 0 O y w m c X V v d D t T Z W N 0 a W 9 u M S 9 D c 3 V y b 3 N D b 3 V u d G V y X 2 d y X z E 0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d y X z E 0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g 6 N D E 6 M T Q u N T g 3 M T g w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d y X z E 0 L 0 F 1 d G 9 S Z W 1 v d m V k Q 2 9 s d W 1 u c z E u e 0 N v b H V t b j E s M H 0 m c X V v d D s s J n F 1 b 3 Q 7 U 2 V j d G l v b j E v Q 3 N 1 c m 9 z Q 2 9 1 b n R l c l 9 n c l 8 x N C 9 B d X R v U m V t b 3 Z l Z E N v b H V t b n M x L n t D b 2 x 1 b W 4 y L D F 9 J n F 1 b 3 Q 7 L C Z x d W 9 0 O 1 N l Y 3 R p b 2 4 x L 0 N z d X J v c 0 N v d W 5 0 Z X J f Z 3 J f M T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d y X z E 0 L 0 F 1 d G 9 S Z W 1 v d m V k Q 2 9 s d W 1 u c z E u e 0 N v b H V t b j E s M H 0 m c X V v d D s s J n F 1 b 3 Q 7 U 2 V j d G l v b j E v Q 3 N 1 c m 9 z Q 2 9 1 b n R l c l 9 n c l 8 x N C 9 B d X R v U m V t b 3 Z l Z E N v b H V t b n M x L n t D b 2 x 1 b W 4 y L D F 9 J n F 1 b 3 Q 7 L C Z x d W 9 0 O 1 N l Y 3 R p b 2 4 x L 0 N z d X J v c 0 N v d W 5 0 Z X J f Z 3 J f M T Q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0 N z d X J v c 0 N v d W 5 0 Z X J f Z 3 J f M T Q y N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N 1 c m 9 z Q 2 9 1 b n R l c l 9 l b l 8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g 6 N T M 6 M T A u O T Y 1 M T g y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V u X z E v Q X V 0 b 1 J l b W 9 2 Z W R D b 2 x 1 b W 5 z M S 5 7 Q 2 9 s d W 1 u M S w w f S Z x d W 9 0 O y w m c X V v d D t T Z W N 0 a W 9 u M S 9 D c 3 V y b 3 N D b 3 V u d G V y X 2 V u X z E v Q X V 0 b 1 J l b W 9 2 Z W R D b 2 x 1 b W 5 z M S 5 7 Q 2 9 s d W 1 u M i w x f S Z x d W 9 0 O y w m c X V v d D t T Z W N 0 a W 9 u M S 9 D c 3 V y b 3 N D b 3 V u d G V y X 2 V u X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V u X z E v Q X V 0 b 1 J l b W 9 2 Z W R D b 2 x 1 b W 5 z M S 5 7 Q 2 9 s d W 1 u M S w w f S Z x d W 9 0 O y w m c X V v d D t T Z W N 0 a W 9 u M S 9 D c 3 V y b 3 N D b 3 V u d G V y X 2 V u X z E v Q X V 0 b 1 J l b W 9 2 Z W R D b 2 x 1 b W 5 z M S 5 7 Q 2 9 s d W 1 u M i w x f S Z x d W 9 0 O y w m c X V v d D t T Z W N 0 a W 9 u M S 9 D c 3 V y b 3 N D b 3 V u d G V y X 2 V u X z E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z d X J v c 0 N v d W 5 0 Z X J f Z W 5 f M S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V u X z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D o 1 N D o z M C 4 y O T E 0 O T c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z d X J v c 0 N v d W 5 0 Z X J f Z W 5 f M i 9 B d X R v U m V t b 3 Z l Z E N v b H V t b n M x L n t D b 2 x 1 b W 4 x L D B 9 J n F 1 b 3 Q 7 L C Z x d W 9 0 O 1 N l Y 3 R p b 2 4 x L 0 N z d X J v c 0 N v d W 5 0 Z X J f Z W 5 f M i 9 B d X R v U m V t b 3 Z l Z E N v b H V t b n M x L n t D b 2 x 1 b W 4 y L D F 9 J n F 1 b 3 Q 7 L C Z x d W 9 0 O 1 N l Y 3 R p b 2 4 x L 0 N z d X J v c 0 N v d W 5 0 Z X J f Z W 5 f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z d X J v c 0 N v d W 5 0 Z X J f Z W 5 f M i 9 B d X R v U m V t b 3 Z l Z E N v b H V t b n M x L n t D b 2 x 1 b W 4 x L D B 9 J n F 1 b 3 Q 7 L C Z x d W 9 0 O 1 N l Y 3 R p b 2 4 x L 0 N z d X J v c 0 N v d W 5 0 Z X J f Z W 5 f M i 9 B d X R v U m V t b 3 Z l Z E N v b H V t b n M x L n t D b 2 x 1 b W 4 y L D F 9 J n F 1 b 3 Q 7 L C Z x d W 9 0 O 1 N l Y 3 R p b 2 4 x L 0 N z d X J v c 0 N v d W 5 0 Z X J f Z W 5 f M i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N 1 c m 9 z Q 2 9 1 b n R l c l 9 l b l 8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g 6 N T Q 6 N D A u N D E 3 O D g 3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V u X z M v Q X V 0 b 1 J l b W 9 2 Z W R D b 2 x 1 b W 5 z M S 5 7 Q 2 9 s d W 1 u M S w w f S Z x d W 9 0 O y w m c X V v d D t T Z W N 0 a W 9 u M S 9 D c 3 V y b 3 N D b 3 V u d G V y X 2 V u X z M v Q X V 0 b 1 J l b W 9 2 Z W R D b 2 x 1 b W 5 z M S 5 7 Q 2 9 s d W 1 u M i w x f S Z x d W 9 0 O y w m c X V v d D t T Z W N 0 a W 9 u M S 9 D c 3 V y b 3 N D b 3 V u d G V y X 2 V u X z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V u X z M v Q X V 0 b 1 J l b W 9 2 Z W R D b 2 x 1 b W 5 z M S 5 7 Q 2 9 s d W 1 u M S w w f S Z x d W 9 0 O y w m c X V v d D t T Z W N 0 a W 9 u M S 9 D c 3 V y b 3 N D b 3 V u d G V y X 2 V u X z M v Q X V 0 b 1 J l b W 9 2 Z W R D b 2 x 1 b W 5 z M S 5 7 Q 2 9 s d W 1 u M i w x f S Z x d W 9 0 O y w m c X V v d D t T Z W N 0 a W 9 u M S 9 D c 3 V y b 3 N D b 3 V u d G V y X 2 V u X z M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z d X J v c 0 N v d W 5 0 Z X J f Z W 5 f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4 O j U 0 O j U 1 L j Q 2 N D M x O D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N 1 c m 9 z Q 2 9 1 b n R l c l 9 l b l 8 0 L 0 F 1 d G 9 S Z W 1 v d m V k Q 2 9 s d W 1 u c z E u e 0 N v b H V t b j E s M H 0 m c X V v d D s s J n F 1 b 3 Q 7 U 2 V j d G l v b j E v Q 3 N 1 c m 9 z Q 2 9 1 b n R l c l 9 l b l 8 0 L 0 F 1 d G 9 S Z W 1 v d m V k Q 2 9 s d W 1 u c z E u e 0 N v b H V t b j I s M X 0 m c X V v d D s s J n F 1 b 3 Q 7 U 2 V j d G l v b j E v Q 3 N 1 c m 9 z Q 2 9 1 b n R l c l 9 l b l 8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N 1 c m 9 z Q 2 9 1 b n R l c l 9 l b l 8 0 L 0 F 1 d G 9 S Z W 1 v d m V k Q 2 9 s d W 1 u c z E u e 0 N v b H V t b j E s M H 0 m c X V v d D s s J n F 1 b 3 Q 7 U 2 V j d G l v b j E v Q 3 N 1 c m 9 z Q 2 9 1 b n R l c l 9 l b l 8 0 L 0 F 1 d G 9 S Z W 1 v d m V k Q 2 9 s d W 1 u c z E u e 0 N v b H V t b j I s M X 0 m c X V v d D s s J n F 1 b 3 Q 7 U 2 V j d G l v b j E v Q 3 N 1 c m 9 z Q 2 9 1 b n R l c l 9 l b l 8 0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V u X z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D o 1 N T o w N i 4 0 M z I 2 M z M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z d X J v c 0 N v d W 5 0 Z X J f Z W 5 f N S 9 B d X R v U m V t b 3 Z l Z E N v b H V t b n M x L n t D b 2 x 1 b W 4 x L D B 9 J n F 1 b 3 Q 7 L C Z x d W 9 0 O 1 N l Y 3 R p b 2 4 x L 0 N z d X J v c 0 N v d W 5 0 Z X J f Z W 5 f N S 9 B d X R v U m V t b 3 Z l Z E N v b H V t b n M x L n t D b 2 x 1 b W 4 y L D F 9 J n F 1 b 3 Q 7 L C Z x d W 9 0 O 1 N l Y 3 R p b 2 4 x L 0 N z d X J v c 0 N v d W 5 0 Z X J f Z W 5 f N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z d X J v c 0 N v d W 5 0 Z X J f Z W 5 f N S 9 B d X R v U m V t b 3 Z l Z E N v b H V t b n M x L n t D b 2 x 1 b W 4 x L D B 9 J n F 1 b 3 Q 7 L C Z x d W 9 0 O 1 N l Y 3 R p b 2 4 x L 0 N z d X J v c 0 N v d W 5 0 Z X J f Z W 5 f N S 9 B d X R v U m V t b 3 Z l Z E N v b H V t b n M x L n t D b 2 x 1 b W 4 y L D F 9 J n F 1 b 3 Q 7 L C Z x d W 9 0 O 1 N l Y 3 R p b 2 4 x L 0 N z d X J v c 0 N v d W 5 0 Z X J f Z W 5 f N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N 1 c m 9 z Q 2 9 1 b n R l c l 9 l b l 8 y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g 6 N T Q 6 M z A u M j k x N D k 3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V u X z I v Q X V 0 b 1 J l b W 9 2 Z W R D b 2 x 1 b W 5 z M S 5 7 Q 2 9 s d W 1 u M S w w f S Z x d W 9 0 O y w m c X V v d D t T Z W N 0 a W 9 u M S 9 D c 3 V y b 3 N D b 3 V u d G V y X 2 V u X z I v Q X V 0 b 1 J l b W 9 2 Z W R D b 2 x 1 b W 5 z M S 5 7 Q 2 9 s d W 1 u M i w x f S Z x d W 9 0 O y w m c X V v d D t T Z W N 0 a W 9 u M S 9 D c 3 V y b 3 N D b 3 V u d G V y X 2 V u X z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V u X z I v Q X V 0 b 1 J l b W 9 2 Z W R D b 2 x 1 b W 5 z M S 5 7 Q 2 9 s d W 1 u M S w w f S Z x d W 9 0 O y w m c X V v d D t T Z W N 0 a W 9 u M S 9 D c 3 V y b 3 N D b 3 V u d G V y X 2 V u X z I v Q X V 0 b 1 J l b W 9 2 Z W R D b 2 x 1 b W 5 z M S 5 7 Q 2 9 s d W 1 u M i w x f S Z x d W 9 0 O y w m c X V v d D t T Z W N 0 a W 9 u M S 9 D c 3 V y b 3 N D b 3 V u d G V y X 2 V u X z I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0 N z d X J v c 0 N v d W 5 0 Z X J f Z W 5 f M j M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V u X z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D o 1 N D o 0 M C 4 0 M T c 4 O D c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z d X J v c 0 N v d W 5 0 Z X J f Z W 5 f M y 9 B d X R v U m V t b 3 Z l Z E N v b H V t b n M x L n t D b 2 x 1 b W 4 x L D B 9 J n F 1 b 3 Q 7 L C Z x d W 9 0 O 1 N l Y 3 R p b 2 4 x L 0 N z d X J v c 0 N v d W 5 0 Z X J f Z W 5 f M y 9 B d X R v U m V t b 3 Z l Z E N v b H V t b n M x L n t D b 2 x 1 b W 4 y L D F 9 J n F 1 b 3 Q 7 L C Z x d W 9 0 O 1 N l Y 3 R p b 2 4 x L 0 N z d X J v c 0 N v d W 5 0 Z X J f Z W 5 f M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z d X J v c 0 N v d W 5 0 Z X J f Z W 5 f M y 9 B d X R v U m V t b 3 Z l Z E N v b H V t b n M x L n t D b 2 x 1 b W 4 x L D B 9 J n F 1 b 3 Q 7 L C Z x d W 9 0 O 1 N l Y 3 R p b 2 4 x L 0 N z d X J v c 0 N v d W 5 0 Z X J f Z W 5 f M y 9 B d X R v U m V t b 3 Z l Z E N v b H V t b n M x L n t D b 2 x 1 b W 4 y L D F 9 J n F 1 b 3 Q 7 L C Z x d W 9 0 O 1 N l Y 3 R p b 2 4 x L 0 N z d X J v c 0 N v d W 5 0 Z X J f Z W 5 f M y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Q 3 N 1 c m 9 z Q 2 9 1 b n R l c l 9 l b l 8 z M z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z d X J v c 0 N v d W 5 0 Z X J f Z W 5 f N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4 O j U 0 O j U 1 L j Q 2 N D M x O D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N 1 c m 9 z Q 2 9 1 b n R l c l 9 l b l 8 0 L 0 F 1 d G 9 S Z W 1 v d m V k Q 2 9 s d W 1 u c z E u e 0 N v b H V t b j E s M H 0 m c X V v d D s s J n F 1 b 3 Q 7 U 2 V j d G l v b j E v Q 3 N 1 c m 9 z Q 2 9 1 b n R l c l 9 l b l 8 0 L 0 F 1 d G 9 S Z W 1 v d m V k Q 2 9 s d W 1 u c z E u e 0 N v b H V t b j I s M X 0 m c X V v d D s s J n F 1 b 3 Q 7 U 2 V j d G l v b j E v Q 3 N 1 c m 9 z Q 2 9 1 b n R l c l 9 l b l 8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N 1 c m 9 z Q 2 9 1 b n R l c l 9 l b l 8 0 L 0 F 1 d G 9 S Z W 1 v d m V k Q 2 9 s d W 1 u c z E u e 0 N v b H V t b j E s M H 0 m c X V v d D s s J n F 1 b 3 Q 7 U 2 V j d G l v b j E v Q 3 N 1 c m 9 z Q 2 9 1 b n R l c l 9 l b l 8 0 L 0 F 1 d G 9 S Z W 1 v d m V k Q 2 9 s d W 1 u c z E u e 0 N v b H V t b j I s M X 0 m c X V v d D s s J n F 1 b 3 Q 7 U 2 V j d G l v b j E v Q 3 N 1 c m 9 z Q 2 9 1 b n R l c l 9 l b l 8 0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R m l s b F R h c m d l d C I g V m F s d W U 9 I n N D c 3 V y b 3 N D b 3 V u d G V y X 2 V u X z Q z M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N 1 c m 9 z Q 2 9 1 b n R l c l 9 l b l 8 1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g 6 N T U 6 M D Y u N D M y N j M z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V u X z U v Q X V 0 b 1 J l b W 9 2 Z W R D b 2 x 1 b W 5 z M S 5 7 Q 2 9 s d W 1 u M S w w f S Z x d W 9 0 O y w m c X V v d D t T Z W N 0 a W 9 u M S 9 D c 3 V y b 3 N D b 3 V u d G V y X 2 V u X z U v Q X V 0 b 1 J l b W 9 2 Z W R D b 2 x 1 b W 5 z M S 5 7 Q 2 9 s d W 1 u M i w x f S Z x d W 9 0 O y w m c X V v d D t T Z W N 0 a W 9 u M S 9 D c 3 V y b 3 N D b 3 V u d G V y X 2 V u X z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V u X z U v Q X V 0 b 1 J l b W 9 2 Z W R D b 2 x 1 b W 5 z M S 5 7 Q 2 9 s d W 1 u M S w w f S Z x d W 9 0 O y w m c X V v d D t T Z W N 0 a W 9 u M S 9 D c 3 V y b 3 N D b 3 V u d G V y X 2 V u X z U v Q X V 0 b 1 J l b W 9 2 Z W R D b 2 x 1 b W 5 z M S 5 7 Q 2 9 s d W 1 u M i w x f S Z x d W 9 0 O y w m c X V v d D t T Z W N 0 a W 9 u M S 9 D c 3 V y b 3 N D b 3 V u d G V y X 2 V u X z U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0 N z d X J v c 0 N v d W 5 0 Z X J f Z W 5 f N T M z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V u X z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T o w M D o 1 N C 4 2 M z c y O T A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z d X J v c 0 N v d W 5 0 Z X J f Z W 5 f N i 9 B d X R v U m V t b 3 Z l Z E N v b H V t b n M x L n t D b 2 x 1 b W 4 x L D B 9 J n F 1 b 3 Q 7 L C Z x d W 9 0 O 1 N l Y 3 R p b 2 4 x L 0 N z d X J v c 0 N v d W 5 0 Z X J f Z W 5 f N i 9 B d X R v U m V t b 3 Z l Z E N v b H V t b n M x L n t D b 2 x 1 b W 4 y L D F 9 J n F 1 b 3 Q 7 L C Z x d W 9 0 O 1 N l Y 3 R p b 2 4 x L 0 N z d X J v c 0 N v d W 5 0 Z X J f Z W 5 f N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z d X J v c 0 N v d W 5 0 Z X J f Z W 5 f N i 9 B d X R v U m V t b 3 Z l Z E N v b H V t b n M x L n t D b 2 x 1 b W 4 x L D B 9 J n F 1 b 3 Q 7 L C Z x d W 9 0 O 1 N l Y 3 R p b 2 4 x L 0 N z d X J v c 0 N v d W 5 0 Z X J f Z W 5 f N i 9 B d X R v U m V t b 3 Z l Z E N v b H V t b n M x L n t D b 2 x 1 b W 4 y L D F 9 J n F 1 b 3 Q 7 L C Z x d W 9 0 O 1 N l Y 3 R p b 2 4 x L 0 N z d X J v c 0 N v d W 5 0 Z X J f Z W 5 f N i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N 1 c m 9 z Q 2 9 1 b n R l c l 9 l b l 8 2 I i A v P j w v U 3 R h Y m x l R W 5 0 c m l l c z 4 8 L 0 l 0 Z W 0 + P E l 0 Z W 0 + P E l 0 Z W 1 M b 2 N h d G l v b j 4 8 S X R l b V R 5 c G U + R m 9 y b X V s Y T w v S X R l b V R 5 c G U + P E l 0 Z W 1 Q Y X R o P l N l Y 3 R p b 2 4 x L 0 N z d X J v c 0 N v d W 5 0 Z X J f Z W 5 f N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5 O j A x O j A 1 L j U z M j k w M D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N 1 c m 9 z Q 2 9 1 b n R l c l 9 l b l 8 3 L 0 F 1 d G 9 S Z W 1 v d m V k Q 2 9 s d W 1 u c z E u e 0 N v b H V t b j E s M H 0 m c X V v d D s s J n F 1 b 3 Q 7 U 2 V j d G l v b j E v Q 3 N 1 c m 9 z Q 2 9 1 b n R l c l 9 l b l 8 3 L 0 F 1 d G 9 S Z W 1 v d m V k Q 2 9 s d W 1 u c z E u e 0 N v b H V t b j I s M X 0 m c X V v d D s s J n F 1 b 3 Q 7 U 2 V j d G l v b j E v Q 3 N 1 c m 9 z Q 2 9 1 b n R l c l 9 l b l 8 3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N 1 c m 9 z Q 2 9 1 b n R l c l 9 l b l 8 3 L 0 F 1 d G 9 S Z W 1 v d m V k Q 2 9 s d W 1 u c z E u e 0 N v b H V t b j E s M H 0 m c X V v d D s s J n F 1 b 3 Q 7 U 2 V j d G l v b j E v Q 3 N 1 c m 9 z Q 2 9 1 b n R l c l 9 l b l 8 3 L 0 F 1 d G 9 S Z W 1 v d m V k Q 2 9 s d W 1 u c z E u e 0 N v b H V t b j I s M X 0 m c X V v d D s s J n F 1 b 3 Q 7 U 2 V j d G l v b j E v Q 3 N 1 c m 9 z Q 2 9 1 b n R l c l 9 l b l 8 3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c 3 V y b 3 N D b 3 V u d G V y X 2 V u X z c i I C 8 + P C 9 T d G F i b G V F b n R y a W V z P j w v S X R l b T 4 8 S X R l b T 4 8 S X R l b U x v Y 2 F 0 a W 9 u P j x J d G V t V H l w Z T 5 G b 3 J t d W x h P C 9 J d G V t V H l w Z T 4 8 S X R l b V B h d G g + U 2 V j d G l v b j E v Q 3 N 1 c m 9 z Q 2 9 1 b n R l c l 9 l b l 8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k 6 M D E 6 M T Y u O T k 5 N z M y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V u X z g v Q X V 0 b 1 J l b W 9 2 Z W R D b 2 x 1 b W 5 z M S 5 7 Q 2 9 s d W 1 u M S w w f S Z x d W 9 0 O y w m c X V v d D t T Z W N 0 a W 9 u M S 9 D c 3 V y b 3 N D b 3 V u d G V y X 2 V u X z g v Q X V 0 b 1 J l b W 9 2 Z W R D b 2 x 1 b W 5 z M S 5 7 Q 2 9 s d W 1 u M i w x f S Z x d W 9 0 O y w m c X V v d D t T Z W N 0 a W 9 u M S 9 D c 3 V y b 3 N D b 3 V u d G V y X 2 V u X z g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V u X z g v Q X V 0 b 1 J l b W 9 2 Z W R D b 2 x 1 b W 5 z M S 5 7 Q 2 9 s d W 1 u M S w w f S Z x d W 9 0 O y w m c X V v d D t T Z W N 0 a W 9 u M S 9 D c 3 V y b 3 N D b 3 V u d G V y X 2 V u X z g v Q X V 0 b 1 J l b W 9 2 Z W R D b 2 x 1 b W 5 z M S 5 7 Q 2 9 s d W 1 u M i w x f S Z x d W 9 0 O y w m c X V v d D t T Z W N 0 a W 9 u M S 9 D c 3 V y b 3 N D b 3 V u d G V y X 2 V u X z g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z d X J v c 0 N v d W 5 0 Z X J f Z W 5 f O C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V u X z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k 6 M D E 6 M j Y u N j Y 5 M D A y M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V u X z k v Q X V 0 b 1 J l b W 9 2 Z W R D b 2 x 1 b W 5 z M S 5 7 Q 2 9 s d W 1 u M S w w f S Z x d W 9 0 O y w m c X V v d D t T Z W N 0 a W 9 u M S 9 D c 3 V y b 3 N D b 3 V u d G V y X 2 V u X z k v Q X V 0 b 1 J l b W 9 2 Z W R D b 2 x 1 b W 5 z M S 5 7 Q 2 9 s d W 1 u M i w x f S Z x d W 9 0 O y w m c X V v d D t T Z W N 0 a W 9 u M S 9 D c 3 V y b 3 N D b 3 V u d G V y X 2 V u X z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V u X z k v Q X V 0 b 1 J l b W 9 2 Z W R D b 2 x 1 b W 5 z M S 5 7 Q 2 9 s d W 1 u M S w w f S Z x d W 9 0 O y w m c X V v d D t T Z W N 0 a W 9 u M S 9 D c 3 V y b 3 N D b 3 V u d G V y X 2 V u X z k v Q X V 0 b 1 J l b W 9 2 Z W R D b 2 x 1 b W 5 z M S 5 7 Q 2 9 s d W 1 u M i w x f S Z x d W 9 0 O y w m c X V v d D t T Z W N 0 a W 9 u M S 9 D c 3 V y b 3 N D b 3 V u d G V y X 2 V u X z k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z d X J v c 0 N v d W 5 0 Z X J f Z W 5 f M T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T o w M T o z N y 4 y M T M 2 O D E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z d X J v c 0 N v d W 5 0 Z X J f Z W 5 f M T A v Q X V 0 b 1 J l b W 9 2 Z W R D b 2 x 1 b W 5 z M S 5 7 Q 2 9 s d W 1 u M S w w f S Z x d W 9 0 O y w m c X V v d D t T Z W N 0 a W 9 u M S 9 D c 3 V y b 3 N D b 3 V u d G V y X 2 V u X z E w L 0 F 1 d G 9 S Z W 1 v d m V k Q 2 9 s d W 1 u c z E u e 0 N v b H V t b j I s M X 0 m c X V v d D s s J n F 1 b 3 Q 7 U 2 V j d G l v b j E v Q 3 N 1 c m 9 z Q 2 9 1 b n R l c l 9 l b l 8 x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z d X J v c 0 N v d W 5 0 Z X J f Z W 5 f M T A v Q X V 0 b 1 J l b W 9 2 Z W R D b 2 x 1 b W 5 z M S 5 7 Q 2 9 s d W 1 u M S w w f S Z x d W 9 0 O y w m c X V v d D t T Z W N 0 a W 9 u M S 9 D c 3 V y b 3 N D b 3 V u d G V y X 2 V u X z E w L 0 F 1 d G 9 S Z W 1 v d m V k Q 2 9 s d W 1 u c z E u e 0 N v b H V t b j I s M X 0 m c X V v d D s s J n F 1 b 3 Q 7 U 2 V j d G l v b j E v Q 3 N 1 c m 9 z Q 2 9 1 b n R l c l 9 l b l 8 x M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N 1 c m 9 z Q 2 9 1 b n R l c l 9 l b l 8 x M C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V u X z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T o w M T o y N i 4 2 N j k w M D I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z d X J v c 0 N v d W 5 0 Z X J f Z W 5 f O S 9 B d X R v U m V t b 3 Z l Z E N v b H V t b n M x L n t D b 2 x 1 b W 4 x L D B 9 J n F 1 b 3 Q 7 L C Z x d W 9 0 O 1 N l Y 3 R p b 2 4 x L 0 N z d X J v c 0 N v d W 5 0 Z X J f Z W 5 f O S 9 B d X R v U m V t b 3 Z l Z E N v b H V t b n M x L n t D b 2 x 1 b W 4 y L D F 9 J n F 1 b 3 Q 7 L C Z x d W 9 0 O 1 N l Y 3 R p b 2 4 x L 0 N z d X J v c 0 N v d W 5 0 Z X J f Z W 5 f O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z d X J v c 0 N v d W 5 0 Z X J f Z W 5 f O S 9 B d X R v U m V t b 3 Z l Z E N v b H V t b n M x L n t D b 2 x 1 b W 4 x L D B 9 J n F 1 b 3 Q 7 L C Z x d W 9 0 O 1 N l Y 3 R p b 2 4 x L 0 N z d X J v c 0 N v d W 5 0 Z X J f Z W 5 f O S 9 B d X R v U m V t b 3 Z l Z E N v b H V t b n M x L n t D b 2 x 1 b W 4 y L D F 9 J n F 1 b 3 Q 7 L C Z x d W 9 0 O 1 N l Y 3 R p b 2 4 x L 0 N z d X J v c 0 N v d W 5 0 Z X J f Z W 5 f O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Q 3 N 1 c m 9 z Q 2 9 1 b n R l c l 9 l b l 8 5 M z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4 Y W N 0 Q 2 9 1 b n R f Z W 4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Y 3 R D b 3 V u d F 9 l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Y 3 R D b 3 V u d F 9 l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j d E N v d W 5 0 X 2 Z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N 0 Q 2 9 1 b n R f Z n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N 0 Q 2 9 1 b n R f Z n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Y 3 R D b 3 V u d F 9 n c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j d E N v d W 5 0 X 2 d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j d E N v d W 5 0 X 2 d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N 0 Q 2 9 1 b n R f Z n I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Y 3 R D b 3 V u d F 9 m c i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h Y 3 R D b 3 V u d F 9 m c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j d E N v d W 5 0 X 2 d y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N 0 Q 2 9 1 b n R f Z 3 I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W N 0 Q 2 9 1 b n R f Z 3 I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l b l 8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W 5 f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N h d m l u Z 0 N v d W 5 0 X 2 Z y X z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m c l 8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3 J f M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N h d m l u Z 0 N v d W 5 0 X 2 d y X z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l b l 8 z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W 5 f M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N h d m l u Z 0 N v d W 5 0 X 2 Z y X z M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m c l 8 z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3 J f M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N h d m l u Z 0 N v d W 5 0 X 2 d y X z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n c l 8 z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3 J f M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N h d m l u Z 0 N v d W 5 0 X 2 V u X z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l b l 8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n J f N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N h d m l u Z 0 N v d W 5 0 X 2 Z y X z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n c l 8 1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3 J f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N h d m l u Z 0 N v d W 5 0 X 2 V u X z E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W 5 f M T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m c l 8 x M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N h d m l u Z 0 N v d W 5 0 X 2 Z y X z E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U 2 F 2 a W 5 n Q 2 9 1 b n R f Z 3 J f M T A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T Y X Z p b m d D b 3 V u d F 9 n c l 8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E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M T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m c l 8 x N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Z y X z E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3 J f M T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n c l 8 x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d y X z E 0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3 J f M T Q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x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M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M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I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z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M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Q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0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N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U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2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c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3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O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g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5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O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E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M T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5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O S U y M C g y K S 9 U a X B v J T I w Q W x 0 Z X J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3 N 1 c m 9 z Q 2 9 1 b n R l c l 9 l b l 8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z d X J v c 0 N v d W 5 0 Z X J f Z W 5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k 6 M T E 6 N D g u M j Q 1 M z c z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N 1 c m 9 z Q 2 9 1 b n R l c l 9 l b l 8 x M S 9 B d X R v U m V t b 3 Z l Z E N v b H V t b n M x L n t D b 2 x 1 b W 4 x L D B 9 J n F 1 b 3 Q 7 L C Z x d W 9 0 O 1 N l Y 3 R p b 2 4 x L 0 N z d X J v c 0 N v d W 5 0 Z X J f Z W 5 f M T E v Q X V 0 b 1 J l b W 9 2 Z W R D b 2 x 1 b W 5 z M S 5 7 Q 2 9 s d W 1 u M i w x f S Z x d W 9 0 O y w m c X V v d D t T Z W N 0 a W 9 u M S 9 D c 3 V y b 3 N D b 3 V u d G V y X 2 V u X z E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N 1 c m 9 z Q 2 9 1 b n R l c l 9 l b l 8 x M S 9 B d X R v U m V t b 3 Z l Z E N v b H V t b n M x L n t D b 2 x 1 b W 4 x L D B 9 J n F 1 b 3 Q 7 L C Z x d W 9 0 O 1 N l Y 3 R p b 2 4 x L 0 N z d X J v c 0 N v d W 5 0 Z X J f Z W 5 f M T E v Q X V 0 b 1 J l b W 9 2 Z W R D b 2 x 1 b W 5 z M S 5 7 Q 2 9 s d W 1 u M i w x f S Z x d W 9 0 O y w m c X V v d D t T Z W N 0 a W 9 u M S 9 D c 3 V y b 3 N D b 3 V u d G V y X 2 V u X z E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z d X J v c 0 N v d W 5 0 Z X J f Z W 5 f M T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N 1 c m 9 z Q 2 9 1 b n R l c l 9 l b l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T o x M j o y N C 4 z N T Y 5 N z A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3 V y b 3 N D b 3 V u d G V y X 2 V u X z E y L 0 F 1 d G 9 S Z W 1 v d m V k Q 2 9 s d W 1 u c z E u e 0 N v b H V t b j E s M H 0 m c X V v d D s s J n F 1 b 3 Q 7 U 2 V j d G l v b j E v Q 3 N 1 c m 9 z Q 2 9 1 b n R l c l 9 l b l 8 x M i 9 B d X R v U m V t b 3 Z l Z E N v b H V t b n M x L n t D b 2 x 1 b W 4 y L D F 9 J n F 1 b 3 Q 7 L C Z x d W 9 0 O 1 N l Y 3 R p b 2 4 x L 0 N z d X J v c 0 N v d W 5 0 Z X J f Z W 5 f M T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c 3 V y b 3 N D b 3 V u d G V y X 2 V u X z E y L 0 F 1 d G 9 S Z W 1 v d m V k Q 2 9 s d W 1 u c z E u e 0 N v b H V t b j E s M H 0 m c X V v d D s s J n F 1 b 3 Q 7 U 2 V j d G l v b j E v Q 3 N 1 c m 9 z Q 2 9 1 b n R l c l 9 l b l 8 x M i 9 B d X R v U m V t b 3 Z l Z E N v b H V t b n M x L n t D b 2 x 1 b W 4 y L D F 9 J n F 1 b 3 Q 7 L C Z x d W 9 0 O 1 N l Y 3 R p b 2 4 x L 0 N z d X J v c 0 N v d W 5 0 Z X J f Z W 5 f M T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N 1 c m 9 z Q 2 9 1 b n R l c l 9 l b l 8 x M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3 V y b 3 N D b 3 V u d G V y X 2 V u X z E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c 3 V y b 3 N D b 3 V u d G V y X 2 V u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5 O j E z O j M z L j A y N z k 4 N D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z d X J v c 0 N v d W 5 0 Z X J f Z W 5 f M T M v Q X V 0 b 1 J l b W 9 2 Z W R D b 2 x 1 b W 5 z M S 5 7 Q 2 9 s d W 1 u M S w w f S Z x d W 9 0 O y w m c X V v d D t T Z W N 0 a W 9 u M S 9 D c 3 V y b 3 N D b 3 V u d G V y X 2 V u X z E z L 0 F 1 d G 9 S Z W 1 v d m V k Q 2 9 s d W 1 u c z E u e 0 N v b H V t b j I s M X 0 m c X V v d D s s J n F 1 b 3 Q 7 U 2 V j d G l v b j E v Q 3 N 1 c m 9 z Q 2 9 1 b n R l c l 9 l b l 8 x M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z d X J v c 0 N v d W 5 0 Z X J f Z W 5 f M T M v Q X V 0 b 1 J l b W 9 2 Z W R D b 2 x 1 b W 5 z M S 5 7 Q 2 9 s d W 1 u M S w w f S Z x d W 9 0 O y w m c X V v d D t T Z W N 0 a W 9 u M S 9 D c 3 V y b 3 N D b 3 V u d G V y X 2 V u X z E z L 0 F 1 d G 9 S Z W 1 v d m V k Q 2 9 s d W 1 u c z E u e 0 N v b H V t b j I s M X 0 m c X V v d D s s J n F 1 b 3 Q 7 U 2 V j d G l v b j E v Q 3 N 1 c m 9 z Q 2 9 1 b n R l c l 9 l b l 8 x M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c 3 V y b 3 N D b 3 V u d G V y X 2 V u X z E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z d X J v c 0 N v d W 5 0 Z X J f Z W 5 f M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x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z d X J v c 0 N v d W 5 0 Z X J f Z W 5 f M T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k 6 M T M 6 N D M u N D I w M D k z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N 1 c m 9 z Q 2 9 1 b n R l c l 9 l b l 8 x N C A o M i k v Q X V 0 b 1 J l b W 9 2 Z W R D b 2 x 1 b W 5 z M S 5 7 Q 2 9 s d W 1 u M S w w f S Z x d W 9 0 O y w m c X V v d D t T Z W N 0 a W 9 u M S 9 D c 3 V y b 3 N D b 3 V u d G V y X 2 V u X z E 0 I C g y K S 9 B d X R v U m V t b 3 Z l Z E N v b H V t b n M x L n t D b 2 x 1 b W 4 y L D F 9 J n F 1 b 3 Q 7 L C Z x d W 9 0 O 1 N l Y 3 R p b 2 4 x L 0 N z d X J v c 0 N v d W 5 0 Z X J f Z W 5 f M T Q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N 1 c m 9 z Q 2 9 1 b n R l c l 9 l b l 8 x N C A o M i k v Q X V 0 b 1 J l b W 9 2 Z W R D b 2 x 1 b W 5 z M S 5 7 Q 2 9 s d W 1 u M S w w f S Z x d W 9 0 O y w m c X V v d D t T Z W N 0 a W 9 u M S 9 D c 3 V y b 3 N D b 3 V u d G V y X 2 V u X z E 0 I C g y K S 9 B d X R v U m V t b 3 Z l Z E N v b H V t b n M x L n t D b 2 x 1 b W 4 y L D F 9 J n F 1 b 3 Q 7 L C Z x d W 9 0 O 1 N l Y 3 R p b 2 4 x L 0 N z d X J v c 0 N v d W 5 0 Z X J f Z W 5 f M T Q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z d X J v c 0 N v d W 5 0 Z X J f Z W 5 f M T Q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N 1 c m 9 z Q 2 9 1 b n R l c l 9 l b l 8 x N C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R o b g E g v H U q H x / 1 F R R H Q 8 A A A A A A C A A A A A A A Q Z g A A A A E A A C A A A A A t r 3 E J 6 b A + D D Y o x D s u l k z m x I 8 e Y 4 v h W y I F Q l R q y 8 h L d Q A A A A A O g A A A A A I A A C A A A A A p t + n f i B L B / 7 w T Q P N 3 w + D H + 6 y c 3 y 4 o b 7 r z f D 4 v 5 0 g b k l A A A A D N b l q F k V w e s W g y Y A Z N k M n h 0 i G q 9 Z l H 4 J 0 K f 8 3 y I K R d J w v S K 7 5 Y Z i M n m D q 0 T b c G 5 J 9 f m H T P D 3 d f l 2 6 W r b 8 K k h x 5 o X 7 5 c m + E H U k P v T A W 1 Q K p U k A A A A B y X u v y b U S C v K V g Z V z m e q E P 6 L W c Y g N O 2 l F A W C I s H t m U v n 0 7 O S K g j S E 4 / L D o G z 6 w T l J x S E q H 9 2 Y 9 i Y E o d + A S U / 1 O < / D a t a M a s h u p > 
</file>

<file path=customXml/itemProps1.xml><?xml version="1.0" encoding="utf-8"?>
<ds:datastoreItem xmlns:ds="http://schemas.openxmlformats.org/officeDocument/2006/customXml" ds:itemID="{CBC3F844-B793-48D2-95AC-E7A117CD70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CsurosCounter</vt:lpstr>
      <vt:lpstr>CsurosCounter_d_14</vt:lpstr>
      <vt:lpstr>SpaceSavingCount</vt:lpstr>
      <vt:lpstr>ExactCount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Cunha</dc:creator>
  <cp:lastModifiedBy>Nuno Cunha</cp:lastModifiedBy>
  <dcterms:created xsi:type="dcterms:W3CDTF">2023-01-06T16:51:14Z</dcterms:created>
  <dcterms:modified xsi:type="dcterms:W3CDTF">2023-01-06T21:49:52Z</dcterms:modified>
</cp:coreProperties>
</file>