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ê Hữu Phước\Documents\Zalo Received Files\"/>
    </mc:Choice>
  </mc:AlternateContent>
  <xr:revisionPtr revIDLastSave="0" documentId="13_ncr:1_{2AB39EA7-C1A4-471C-99EA-36F69A3E11AE}" xr6:coauthVersionLast="43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rt1" sheetId="5" r:id="rId1"/>
    <sheet name="K10" sheetId="1" r:id="rId2"/>
    <sheet name="K11" sheetId="2" r:id="rId3"/>
    <sheet name="K1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O92" i="4"/>
  <c r="O29" i="4"/>
  <c r="O101" i="2"/>
  <c r="O56" i="2"/>
  <c r="O47" i="2"/>
  <c r="O38" i="2"/>
  <c r="O29" i="2"/>
  <c r="O20" i="2"/>
  <c r="O11" i="2"/>
  <c r="O92" i="1"/>
  <c r="O83" i="1"/>
  <c r="O74" i="1"/>
  <c r="O65" i="1"/>
  <c r="O38" i="1"/>
  <c r="O29" i="1"/>
  <c r="O20" i="1"/>
  <c r="O11" i="1"/>
  <c r="E31" i="1" l="1"/>
  <c r="I98" i="4" l="1"/>
  <c r="I97" i="4"/>
  <c r="I96" i="4"/>
  <c r="E96" i="4"/>
  <c r="I95" i="4"/>
  <c r="E95" i="4"/>
  <c r="I94" i="4"/>
  <c r="H101" i="4" s="1"/>
  <c r="E94" i="4"/>
  <c r="D101" i="4" s="1"/>
  <c r="P97" i="4" l="1"/>
  <c r="R15" i="4" s="1"/>
  <c r="P101" i="4" s="1"/>
  <c r="I89" i="4"/>
  <c r="I88" i="4"/>
  <c r="I87" i="4"/>
  <c r="E87" i="4"/>
  <c r="I86" i="4"/>
  <c r="E86" i="4"/>
  <c r="I85" i="4"/>
  <c r="E85" i="4"/>
  <c r="I80" i="4"/>
  <c r="I79" i="4"/>
  <c r="I78" i="4"/>
  <c r="E78" i="4"/>
  <c r="I77" i="4"/>
  <c r="E77" i="4"/>
  <c r="I76" i="4"/>
  <c r="E76" i="4"/>
  <c r="I71" i="4"/>
  <c r="I70" i="4"/>
  <c r="I69" i="4"/>
  <c r="E69" i="4"/>
  <c r="I68" i="4"/>
  <c r="E68" i="4"/>
  <c r="I67" i="4"/>
  <c r="E67" i="4"/>
  <c r="I62" i="4"/>
  <c r="I61" i="4"/>
  <c r="I60" i="4"/>
  <c r="E60" i="4"/>
  <c r="I59" i="4"/>
  <c r="E59" i="4"/>
  <c r="I58" i="4"/>
  <c r="E58" i="4"/>
  <c r="I53" i="4"/>
  <c r="I52" i="4"/>
  <c r="I51" i="4"/>
  <c r="E51" i="4"/>
  <c r="I50" i="4"/>
  <c r="E50" i="4"/>
  <c r="I49" i="4"/>
  <c r="E49" i="4"/>
  <c r="I44" i="4"/>
  <c r="I43" i="4"/>
  <c r="I42" i="4"/>
  <c r="E42" i="4"/>
  <c r="I41" i="4"/>
  <c r="E41" i="4"/>
  <c r="I40" i="4"/>
  <c r="E40" i="4"/>
  <c r="I35" i="4"/>
  <c r="I34" i="4"/>
  <c r="I33" i="4"/>
  <c r="E33" i="4"/>
  <c r="I32" i="4"/>
  <c r="E32" i="4"/>
  <c r="I31" i="4"/>
  <c r="E31" i="4"/>
  <c r="I26" i="4"/>
  <c r="I25" i="4"/>
  <c r="I24" i="4"/>
  <c r="E24" i="4"/>
  <c r="I23" i="4"/>
  <c r="E23" i="4"/>
  <c r="I22" i="4"/>
  <c r="E22" i="4"/>
  <c r="I17" i="4"/>
  <c r="I16" i="4"/>
  <c r="I15" i="4"/>
  <c r="E15" i="4"/>
  <c r="I14" i="4"/>
  <c r="E14" i="4"/>
  <c r="I13" i="4"/>
  <c r="E13" i="4"/>
  <c r="I8" i="4"/>
  <c r="I7" i="4"/>
  <c r="I6" i="4"/>
  <c r="E6" i="4"/>
  <c r="I5" i="4"/>
  <c r="E5" i="4"/>
  <c r="I4" i="4"/>
  <c r="E4" i="4"/>
  <c r="I98" i="2"/>
  <c r="I97" i="2"/>
  <c r="I96" i="2"/>
  <c r="E96" i="2"/>
  <c r="I95" i="2"/>
  <c r="E95" i="2"/>
  <c r="I94" i="2"/>
  <c r="E94" i="2"/>
  <c r="I89" i="2"/>
  <c r="I88" i="2"/>
  <c r="I87" i="2"/>
  <c r="E87" i="2"/>
  <c r="I86" i="2"/>
  <c r="E86" i="2"/>
  <c r="I85" i="2"/>
  <c r="E85" i="2"/>
  <c r="I80" i="2"/>
  <c r="I79" i="2"/>
  <c r="I78" i="2"/>
  <c r="E78" i="2"/>
  <c r="I77" i="2"/>
  <c r="E77" i="2"/>
  <c r="I76" i="2"/>
  <c r="E76" i="2"/>
  <c r="I71" i="2"/>
  <c r="I70" i="2"/>
  <c r="I69" i="2"/>
  <c r="E69" i="2"/>
  <c r="I68" i="2"/>
  <c r="E68" i="2"/>
  <c r="I67" i="2"/>
  <c r="E67" i="2"/>
  <c r="I62" i="2"/>
  <c r="I61" i="2"/>
  <c r="I60" i="2"/>
  <c r="E60" i="2"/>
  <c r="I59" i="2"/>
  <c r="E59" i="2"/>
  <c r="I58" i="2"/>
  <c r="E58" i="2"/>
  <c r="I53" i="2"/>
  <c r="I52" i="2"/>
  <c r="I51" i="2"/>
  <c r="E51" i="2"/>
  <c r="I50" i="2"/>
  <c r="E50" i="2"/>
  <c r="I49" i="2"/>
  <c r="E49" i="2"/>
  <c r="I44" i="2"/>
  <c r="I43" i="2"/>
  <c r="I42" i="2"/>
  <c r="E42" i="2"/>
  <c r="I41" i="2"/>
  <c r="E41" i="2"/>
  <c r="I40" i="2"/>
  <c r="E40" i="2"/>
  <c r="I35" i="2"/>
  <c r="I34" i="2"/>
  <c r="I33" i="2"/>
  <c r="E33" i="2"/>
  <c r="I32" i="2"/>
  <c r="E32" i="2"/>
  <c r="I31" i="2"/>
  <c r="E31" i="2"/>
  <c r="I26" i="2"/>
  <c r="I25" i="2"/>
  <c r="I24" i="2"/>
  <c r="E24" i="2"/>
  <c r="I23" i="2"/>
  <c r="E23" i="2"/>
  <c r="I22" i="2"/>
  <c r="E22" i="2"/>
  <c r="I17" i="2"/>
  <c r="I16" i="2"/>
  <c r="I15" i="2"/>
  <c r="E15" i="2"/>
  <c r="I14" i="2"/>
  <c r="E14" i="2"/>
  <c r="I13" i="2"/>
  <c r="E13" i="2"/>
  <c r="I8" i="2"/>
  <c r="I7" i="2"/>
  <c r="I6" i="2"/>
  <c r="E6" i="2"/>
  <c r="I5" i="2"/>
  <c r="E5" i="2"/>
  <c r="I4" i="2"/>
  <c r="E4" i="2"/>
  <c r="I89" i="1"/>
  <c r="I88" i="1"/>
  <c r="I87" i="1"/>
  <c r="E87" i="1"/>
  <c r="I86" i="1"/>
  <c r="E86" i="1"/>
  <c r="I85" i="1"/>
  <c r="E85" i="1"/>
  <c r="I80" i="1"/>
  <c r="I79" i="1"/>
  <c r="I78" i="1"/>
  <c r="E78" i="1"/>
  <c r="E77" i="1"/>
  <c r="I76" i="1"/>
  <c r="E76" i="1"/>
  <c r="I71" i="1"/>
  <c r="I70" i="1"/>
  <c r="I69" i="1"/>
  <c r="E69" i="1"/>
  <c r="I68" i="1"/>
  <c r="E68" i="1"/>
  <c r="I67" i="1"/>
  <c r="E67" i="1"/>
  <c r="I62" i="1"/>
  <c r="I61" i="1"/>
  <c r="I60" i="1"/>
  <c r="E60" i="1"/>
  <c r="I59" i="1"/>
  <c r="E59" i="1"/>
  <c r="I58" i="1"/>
  <c r="E58" i="1"/>
  <c r="I53" i="1"/>
  <c r="I52" i="1"/>
  <c r="I51" i="1"/>
  <c r="E51" i="1"/>
  <c r="I50" i="1"/>
  <c r="E50" i="1"/>
  <c r="I49" i="1"/>
  <c r="E49" i="1"/>
  <c r="I44" i="1"/>
  <c r="I43" i="1"/>
  <c r="I42" i="1"/>
  <c r="E42" i="1"/>
  <c r="I41" i="1"/>
  <c r="E41" i="1"/>
  <c r="I40" i="1"/>
  <c r="E40" i="1"/>
  <c r="I35" i="1"/>
  <c r="I34" i="1"/>
  <c r="I33" i="1"/>
  <c r="E33" i="1"/>
  <c r="I32" i="1"/>
  <c r="E32" i="1"/>
  <c r="I31" i="1"/>
  <c r="I26" i="1"/>
  <c r="I25" i="1"/>
  <c r="I24" i="1"/>
  <c r="E24" i="1"/>
  <c r="I23" i="1"/>
  <c r="E23" i="1"/>
  <c r="I22" i="1"/>
  <c r="E22" i="1"/>
  <c r="I17" i="1"/>
  <c r="I16" i="1"/>
  <c r="I15" i="1"/>
  <c r="E15" i="1"/>
  <c r="I14" i="1"/>
  <c r="E14" i="1"/>
  <c r="I13" i="1"/>
  <c r="E13" i="1"/>
  <c r="I8" i="1"/>
  <c r="I7" i="1"/>
  <c r="I6" i="1"/>
  <c r="E6" i="1"/>
  <c r="I5" i="1"/>
  <c r="E5" i="1"/>
  <c r="I4" i="1"/>
  <c r="E4" i="1"/>
  <c r="H65" i="2" l="1"/>
  <c r="H92" i="2"/>
  <c r="H92" i="1"/>
  <c r="H29" i="2"/>
  <c r="H74" i="2"/>
  <c r="H29" i="4"/>
  <c r="H38" i="4"/>
  <c r="H47" i="4"/>
  <c r="H56" i="4"/>
  <c r="H83" i="4"/>
  <c r="H47" i="1"/>
  <c r="H56" i="1"/>
  <c r="H11" i="1"/>
  <c r="H29" i="1"/>
  <c r="H20" i="1"/>
  <c r="H38" i="2"/>
  <c r="H56" i="2"/>
  <c r="H92" i="4"/>
  <c r="H74" i="1"/>
  <c r="H74" i="4"/>
  <c r="H11" i="4"/>
  <c r="H101" i="2"/>
  <c r="H11" i="2"/>
  <c r="H83" i="1"/>
  <c r="H38" i="1"/>
  <c r="H65" i="4"/>
  <c r="H20" i="4"/>
  <c r="H83" i="2"/>
  <c r="H47" i="2"/>
  <c r="H20" i="2"/>
  <c r="H65" i="1"/>
  <c r="D29" i="1"/>
  <c r="D92" i="4"/>
  <c r="D11" i="1"/>
  <c r="D92" i="1"/>
  <c r="D74" i="1"/>
  <c r="D20" i="2"/>
  <c r="D83" i="1"/>
  <c r="D56" i="4"/>
  <c r="D29" i="4"/>
  <c r="D20" i="4"/>
  <c r="D65" i="1"/>
  <c r="D56" i="1"/>
  <c r="D38" i="1"/>
  <c r="D101" i="2"/>
  <c r="D65" i="2"/>
  <c r="D29" i="2"/>
  <c r="D47" i="4"/>
  <c r="P43" i="4" s="1"/>
  <c r="R9" i="4" s="1"/>
  <c r="P47" i="4" s="1"/>
  <c r="D65" i="4"/>
  <c r="D74" i="4"/>
  <c r="D38" i="4"/>
  <c r="P34" i="4" s="1"/>
  <c r="R8" i="4" s="1"/>
  <c r="P38" i="4" s="1"/>
  <c r="D83" i="4"/>
  <c r="D83" i="2"/>
  <c r="D92" i="2"/>
  <c r="D74" i="2"/>
  <c r="D47" i="2"/>
  <c r="D56" i="2"/>
  <c r="D38" i="2"/>
  <c r="D11" i="2"/>
  <c r="D47" i="1"/>
  <c r="D20" i="1"/>
  <c r="D11" i="4"/>
  <c r="P7" i="4" s="1"/>
  <c r="R5" i="4" s="1"/>
  <c r="P25" i="2" l="1"/>
  <c r="R7" i="2" s="1"/>
  <c r="P29" i="2" s="1"/>
  <c r="P88" i="4"/>
  <c r="R14" i="4" s="1"/>
  <c r="P92" i="4" s="1"/>
  <c r="P61" i="1"/>
  <c r="R11" i="1" s="1"/>
  <c r="P65" i="1" s="1"/>
  <c r="P61" i="4"/>
  <c r="R11" i="4" s="1"/>
  <c r="P65" i="4" s="1"/>
  <c r="P11" i="4"/>
  <c r="P43" i="1"/>
  <c r="R9" i="1" s="1"/>
  <c r="P47" i="1" s="1"/>
  <c r="P25" i="1"/>
  <c r="R7" i="1" s="1"/>
  <c r="P29" i="1" s="1"/>
  <c r="P79" i="1"/>
  <c r="R13" i="1" s="1"/>
  <c r="P83" i="1" s="1"/>
  <c r="P88" i="2"/>
  <c r="R14" i="2" s="1"/>
  <c r="P92" i="2" s="1"/>
  <c r="P7" i="1"/>
  <c r="P11" i="1" s="1"/>
  <c r="P79" i="2"/>
  <c r="R13" i="2" s="1"/>
  <c r="P83" i="2" s="1"/>
  <c r="P97" i="2"/>
  <c r="R15" i="2" s="1"/>
  <c r="P101" i="2" s="1"/>
  <c r="P7" i="2"/>
  <c r="R5" i="2" s="1"/>
  <c r="P11" i="2" s="1"/>
  <c r="P34" i="1"/>
  <c r="P16" i="4"/>
  <c r="R6" i="4" s="1"/>
  <c r="P20" i="4" s="1"/>
  <c r="P70" i="1"/>
  <c r="R12" i="1" s="1"/>
  <c r="P74" i="1" s="1"/>
  <c r="P25" i="4"/>
  <c r="R7" i="4" s="1"/>
  <c r="P29" i="4" s="1"/>
  <c r="P79" i="4"/>
  <c r="P16" i="2"/>
  <c r="R6" i="2" s="1"/>
  <c r="P20" i="2" s="1"/>
  <c r="P88" i="1"/>
  <c r="R14" i="1" s="1"/>
  <c r="P92" i="1" s="1"/>
  <c r="P70" i="2"/>
  <c r="R12" i="2" s="1"/>
  <c r="P74" i="2" s="1"/>
  <c r="P61" i="2"/>
  <c r="R11" i="2" s="1"/>
  <c r="P65" i="2" s="1"/>
  <c r="P16" i="1"/>
  <c r="R6" i="1" s="1"/>
  <c r="P20" i="1" s="1"/>
  <c r="P43" i="2"/>
  <c r="R9" i="2" s="1"/>
  <c r="P47" i="2" s="1"/>
  <c r="P52" i="2"/>
  <c r="R10" i="2" s="1"/>
  <c r="P56" i="2" s="1"/>
  <c r="P34" i="2"/>
  <c r="R8" i="2" s="1"/>
  <c r="P38" i="2" s="1"/>
  <c r="P52" i="4"/>
  <c r="R10" i="4" s="1"/>
  <c r="P56" i="4" s="1"/>
  <c r="P52" i="1"/>
  <c r="R10" i="1" s="1"/>
  <c r="P56" i="1" s="1"/>
  <c r="P70" i="4"/>
  <c r="R12" i="4" s="1"/>
  <c r="P74" i="4" s="1"/>
  <c r="R8" i="1" l="1"/>
  <c r="P38" i="1" s="1"/>
  <c r="R13" i="4"/>
  <c r="P83" i="4" s="1"/>
  <c r="S14" i="2"/>
  <c r="P84" i="2" s="1"/>
  <c r="S15" i="2"/>
  <c r="P93" i="2" s="1"/>
  <c r="S11" i="2"/>
  <c r="P57" i="2" s="1"/>
  <c r="S10" i="2"/>
  <c r="P48" i="2" s="1"/>
  <c r="S6" i="2"/>
  <c r="P12" i="2" s="1"/>
  <c r="S7" i="2"/>
  <c r="P21" i="2" s="1"/>
  <c r="S5" i="2"/>
  <c r="P3" i="2" s="1"/>
  <c r="S8" i="2"/>
  <c r="P30" i="2" s="1"/>
  <c r="S13" i="2"/>
  <c r="P75" i="2" s="1"/>
  <c r="S12" i="2"/>
  <c r="P66" i="2" s="1"/>
  <c r="S9" i="2"/>
  <c r="P39" i="2" s="1"/>
  <c r="S12" i="1" l="1"/>
  <c r="P66" i="1" s="1"/>
  <c r="S6" i="1"/>
  <c r="P12" i="1" s="1"/>
  <c r="S7" i="1"/>
  <c r="P21" i="1" s="1"/>
  <c r="S13" i="1"/>
  <c r="P75" i="1" s="1"/>
  <c r="S8" i="1"/>
  <c r="P30" i="1" s="1"/>
  <c r="S9" i="1"/>
  <c r="P39" i="1" s="1"/>
  <c r="S8" i="4"/>
  <c r="P30" i="4" s="1"/>
  <c r="S14" i="1"/>
  <c r="P84" i="1" s="1"/>
  <c r="S10" i="1"/>
  <c r="P48" i="1" s="1"/>
  <c r="S5" i="1"/>
  <c r="P3" i="1" s="1"/>
  <c r="S11" i="1"/>
  <c r="P57" i="1" s="1"/>
  <c r="S6" i="4"/>
  <c r="P12" i="4" s="1"/>
  <c r="S11" i="4"/>
  <c r="P57" i="4" s="1"/>
  <c r="S5" i="4"/>
  <c r="P3" i="4" s="1"/>
  <c r="S14" i="4"/>
  <c r="P84" i="4" s="1"/>
  <c r="S7" i="4"/>
  <c r="P21" i="4" s="1"/>
  <c r="S10" i="4"/>
  <c r="P48" i="4" s="1"/>
  <c r="S12" i="4"/>
  <c r="P66" i="4" s="1"/>
  <c r="S13" i="4"/>
  <c r="P75" i="4" s="1"/>
  <c r="S15" i="4"/>
  <c r="P93" i="4" s="1"/>
  <c r="S9" i="4"/>
  <c r="P39" i="4" s="1"/>
</calcChain>
</file>

<file path=xl/sharedStrings.xml><?xml version="1.0" encoding="utf-8"?>
<sst xmlns="http://schemas.openxmlformats.org/spreadsheetml/2006/main" count="733" uniqueCount="117">
  <si>
    <t>Lớp</t>
  </si>
  <si>
    <t>Điểm cộng</t>
  </si>
  <si>
    <t>Điểm trừ</t>
  </si>
  <si>
    <t>Vi phạm trong Sổ đầu bài và Sổ trực cờ đỏ</t>
  </si>
  <si>
    <t>BCH Đoàn và Giám thị</t>
  </si>
  <si>
    <t>TỔNG</t>
  </si>
  <si>
    <t>Điểm</t>
  </si>
  <si>
    <t>(+)</t>
  </si>
  <si>
    <t xml:space="preserve">Điểm  </t>
  </si>
  <si>
    <t>(-)</t>
  </si>
  <si>
    <t>cái</t>
  </si>
  <si>
    <t>Lớp</t>
  </si>
  <si>
    <t>Điểm</t>
  </si>
  <si>
    <t>Hạng</t>
  </si>
  <si>
    <t>Toàn A</t>
  </si>
  <si>
    <t>Tiết B</t>
  </si>
  <si>
    <t>Tiết C</t>
  </si>
  <si>
    <t>Tổng</t>
  </si>
  <si>
    <t>10.10</t>
  </si>
  <si>
    <t>Tổng</t>
  </si>
  <si>
    <t>BCH và 
Giám thị</t>
  </si>
  <si>
    <t>11.10</t>
  </si>
  <si>
    <t>`</t>
  </si>
  <si>
    <t>12.1
Cô Ánh 
(Toán)</t>
  </si>
  <si>
    <t>12.1</t>
  </si>
  <si>
    <t>12.2</t>
  </si>
  <si>
    <t>12.10</t>
  </si>
  <si>
    <t>12.4
Cô Thi
(Toán)</t>
  </si>
  <si>
    <t xml:space="preserve"> </t>
  </si>
  <si>
    <t>Tuần 01</t>
  </si>
  <si>
    <t>10.1
Thầy Hồ
(Toán)</t>
  </si>
  <si>
    <t>10.3
Thầy An
(Hóa)</t>
  </si>
  <si>
    <t>10.4
Cô
Thanh
(Hóa)</t>
  </si>
  <si>
    <t>10.5
Cô Huế
(Hóa)</t>
  </si>
  <si>
    <t>10.6
Thầy Vinh
(Lý)</t>
  </si>
  <si>
    <t xml:space="preserve">10.7
Cô Hằng
(GDKT-PL) </t>
  </si>
  <si>
    <t>10.9
Thầy Tú
(Thể dục)</t>
  </si>
  <si>
    <t>11.1
Cô Lan
(Toán)</t>
  </si>
  <si>
    <t>10.10
Cô An
(Toán)</t>
  </si>
  <si>
    <t>11.3
Cô Linh  
(Sinh)</t>
  </si>
  <si>
    <t>11.4
Cô Hiểu
(Lý)</t>
  </si>
  <si>
    <t>11.5
Cô Duyên
(Văn)</t>
  </si>
  <si>
    <t>11.7
Cô Thảo
(Toán)</t>
  </si>
  <si>
    <t>11.6
Cô Linh 
(Văn)</t>
  </si>
  <si>
    <t xml:space="preserve">11.2
Cô Vi
(Sinh)
</t>
  </si>
  <si>
    <t>11.8
Thầy Vinh
(Văn)</t>
  </si>
  <si>
    <t>11.9
Thầy Trị 
(C.Nghệ)</t>
  </si>
  <si>
    <t>11.10
Cô Trang
(Lý)</t>
  </si>
  <si>
    <t>12.2
Thầy Hải
(Toán)</t>
  </si>
  <si>
    <t>12.3
Cô Hương
(GDCD)</t>
  </si>
  <si>
    <t>12.5
Thầy Dũng
(Toán)</t>
  </si>
  <si>
    <t>12.6
Cô Hòa
(Toán)</t>
  </si>
  <si>
    <t xml:space="preserve">12.7
Cô Trang
(Hóa) </t>
  </si>
  <si>
    <t>12.8
Cô Tuyền  (Toán)</t>
  </si>
  <si>
    <t>12.9
Cô Loan
(Lý)</t>
  </si>
  <si>
    <t>12.10
Cô Lai
(Hóa)</t>
  </si>
  <si>
    <t>12.11</t>
  </si>
  <si>
    <t>12.11
Thầy Sơn
(Lý)</t>
  </si>
  <si>
    <t xml:space="preserve">10.2
Thầy Phong 
(Thể dục)
</t>
  </si>
  <si>
    <t>11.11
Cô Mai
(Anh)</t>
  </si>
  <si>
    <t>10.8
Cô Thảo 
(Địa)</t>
  </si>
  <si>
    <t>BẢNG CHI TIẾT TỔNG ĐIỂM THI ĐUA KHỐI 10, TUẦN 20
(15/01/2024 đến 20/01/2024)</t>
  </si>
  <si>
    <t>BẢNG CHI TIẾT TỔNG ĐIỂM THI ĐUA KHỐI 11, TUẦN 20
(15/01/2024 đến 20/01/2024)</t>
  </si>
  <si>
    <t>BẢNG CHI TIẾT TỔNG ĐIỂM THI ĐUA KHỐI 12, TUẦN 20
(15/01/2024 đến 20/01/2024)</t>
  </si>
  <si>
    <t>1. Làm việc riêng: Sang -5đ
2. Không tập trung: Sang -5đ</t>
  </si>
  <si>
    <t>1. Ăn trong lớp: Hà -50đ
2. Đi trễ: Thảo -2đ</t>
  </si>
  <si>
    <t>1. Đi trễ: 01-10 -2đ</t>
  </si>
  <si>
    <t>1. Không học bài: Quỳnh, Thái -10đ
2. Ngủ trong giờ học: Trí, Sơn -10đ
3. Ghi bài chưa đầy đủ: Thái -5đ
4. Nói chuyện trong giờ chào cờ: 02-25, 02-14 -20đ
5. Đi trễ: Hưng x2, Phong -6đ</t>
  </si>
  <si>
    <t>1. Làm việc riêng: Ngô Bảo, Vũ -10đ
2. Lớp ồn trong giờ học -20đ
3. Không quai hậu: 03-13 -10đ
4. Đi trễ: Thái, 03-22 -4đ</t>
  </si>
  <si>
    <t>1. Không học bài: Nguyên, Khoa -10đ
2. Không chép bài: Nguyên, Khoa -10đ
3. Lớp ồn trong giờ học x2 -40đ 
4. Lớp tự ý ra khỏi chỗ trong giờ học -20đ
5. Đi trễ: Chương -2đ</t>
  </si>
  <si>
    <t>1. Đi trễ: V.Anh, Na, Hân -6đ</t>
  </si>
  <si>
    <t>1. Đi trễ (môn TD): 9hs -18đ</t>
  </si>
  <si>
    <t>1. Đi trễ: 17-13, 17-05 -4đ</t>
  </si>
  <si>
    <t>1. Tự ý di chuyển: Kiên -5đ
2. Không kéo rèm -10đ
3.Đi trễ: 16-10 -2đ</t>
  </si>
  <si>
    <t>1. Đạp quai: Ánh Loan, An Nhi -20đ
2. Không phù hiệu: Tài, Long, Hậu -30đ 
3. Móng tay dài: 15-42 -10đ
4. Đi trễ: Hậu x2, Hiệp, Trâm, 15-03, Long, Ánh Loan, An Nhi -16đ</t>
  </si>
  <si>
    <t>1. Không ghi bài: Nhật, Lý -10đ
2. Không tập trung: Nhât, Lý -10đ
3. Đi trễ: Dương, Nhật, 12-17 -6đ
4. Trốn tdgg: Vy, L.Anh, Châu, Phát, B.T.Anh, N.T.Anh -60đ</t>
  </si>
  <si>
    <t>1. Đi trễ (môn TD): P.Anh, Hằng, Dương, Mai -8đ
2. Đi trễ: P.Anh -2đ</t>
  </si>
  <si>
    <t>1. Không đúng đồng phục: Chinh, Sơn -20đ
2. Đi trễ: Duy, Huệ -4đ</t>
  </si>
  <si>
    <t>1. Không học bài: Dương, Duy, Tiến -15đ
2. Không nghiêm túc trong giờ học: Hằng -5đ
3. Không tập sách: Huy -5đ
4. Trốn tdgg: 5hs -50đ</t>
  </si>
  <si>
    <t>1. Đạp quai: Tuấn Minh -10đ</t>
  </si>
  <si>
    <t>1. Đi trễ: Đ.Trang, Thị Nguyễn -4đ</t>
  </si>
  <si>
    <t>1. Đi trễ: T.Phương x2, T.Hương -6đ</t>
  </si>
  <si>
    <t>1. Đi trễ: Trang, Tuấn -4đ</t>
  </si>
  <si>
    <t>1. Không phù hiệu: Đức, T.Trường -20đ
2. Không HHĐ: Vỹ -5đ
3. Đi trễ: Thịnh -2đ</t>
  </si>
  <si>
    <t>1. Đi trễ: Mai -2đ</t>
  </si>
  <si>
    <t>1. Đi trễ: Ngọc, Trí, Duy, Trung -8đ</t>
  </si>
  <si>
    <t>1. Vắng có phép: 6 lần -12đ</t>
  </si>
  <si>
    <t>1. Vắng có phép: 2 lần -4đ</t>
  </si>
  <si>
    <t>1. Vắng có phép: 3 lần -6đ</t>
  </si>
  <si>
    <t>1. Vắng có phép: 5 lần -10đ
2. Vắng không phép 1 lần -10đ</t>
  </si>
  <si>
    <t>1. Áo ngoài quần: Ánh -10đ
2. Vắng có phép: 10 lần -20đ</t>
  </si>
  <si>
    <t>1. Vắng tdgg: 3hs -30đ
2. Vắng có phép: 4 lần -8đ</t>
  </si>
  <si>
    <t>1. Vắng có phép: 8 lần -16đ</t>
  </si>
  <si>
    <t>1. Sai đồng phục: Thành Đạt -10đ
2. Vắng có phép: 7 lần -14đ</t>
  </si>
  <si>
    <t>1. Đi trễ: Kiều Anh -2đ
2. Vắng có phép: 5 lần -10đ</t>
  </si>
  <si>
    <t>1. Áo ngoài quần: Bảo -10đ
2. Vắng có phép: 5 lần -10đ
3. Vắng không phép: 1 lần -10đ</t>
  </si>
  <si>
    <t>1. Vắng tdgg: 4hs -40đ
2. Đi trễ: Nguyễn Tài -2đ
3. Vắng có phép: 8 lần -16đ</t>
  </si>
  <si>
    <t>1. Mang đồ ăn vào lớp -50đ
2. Móng tay dài: 02 -10đ</t>
  </si>
  <si>
    <t xml:space="preserve">1. Không khóa cửa -20đ
2. Đi trễ: Khánh My, P.Ân  -4đ
3. Mang dép: P.Ân -10đ
4. Áo ngoài quần -10đ
5. Vắng có phép: 12 lần -24đ
</t>
  </si>
  <si>
    <t>1. Vắng có phép: 6 lần -12đ
2. Đánh bài trong giở thể dục: -100
3. Giải KK việt dã: +40</t>
  </si>
  <si>
    <t>1. Vắng có phép: 5 lần -10đ
2. Giải KK việt dã: +40</t>
  </si>
  <si>
    <t>1. Vắng có phép: 6 lần -12đ
2. Vắng không phép: 4 lần -40đ
3. Giải KK việt dã: +40</t>
  </si>
  <si>
    <t>1. Vắng có phép: 2 lần -4đ
2. Giải KK việt dã: +40</t>
  </si>
  <si>
    <t>1. Không phù hiệu: Hạnh -10đ
2. Vắng có phép: 3 lần -6đ
3. Vắng không phép: 1 lần -10đ
4. Giải KK việt dã: +40</t>
  </si>
  <si>
    <t>1. Móng tay dài: 08-13, 08-03 -20đ
2. Đi trễ: Q.Bảo -2đ
3. Sai đồng phục: 3hs -30đ
4. Vắng có phép: 3 lần -6đ
5. 08-13,44 sử dụng đt -100
6. Giải KK việt dã: +40</t>
  </si>
  <si>
    <t>1. Móng tay dài: 09-02 -10đ
2. 1. Vắng có phép: 1 lần -2đ
3. Giải KK việt dã: +40</t>
  </si>
  <si>
    <t>1. Không nộp sđb -50đ
2. Không nộp sổ cờ đỏ -50đ
3. Đi trễ: Hà x2 -4đ
4. Giải KK việt dã: +40</t>
  </si>
  <si>
    <t>1. Vắng có phép: 3 lần -6đ
2. Giải KK việt dã: +40</t>
  </si>
  <si>
    <t>1. Đi trễ: Dương -2đ
2. Vắng có phép: 4 lần -12đ
3. Vắng không phép: 4 lần -40đ
4. Giải KK việt dã: +40</t>
  </si>
  <si>
    <t>1. Sai đồng phục: Thịnh -10đ
2. Áo ngoài quần: Đức -10đ
3. Vắng có phép: 10 lần -20đ
4. Giải KK việt dã: +40</t>
  </si>
  <si>
    <t>1. Vắng có phép: 1 lần -2đ
2. Giải KK việt dã: +40</t>
  </si>
  <si>
    <t>1. Vắng có phép:  9 lần -18đ
2. Nhạt của rơi: +50
3. Giải KK việt dã: +40</t>
  </si>
  <si>
    <t>1. Vắng có phép: 4 lần -8đ
2. Giải KK việt dã: +40</t>
  </si>
  <si>
    <t>1. Giải KK việt dã: +40</t>
  </si>
  <si>
    <t>1. Vắng có phép: 7 lần -14đ
2. Giải KK việt dã: +40</t>
  </si>
  <si>
    <t>1. Vắng có phép: 14 lần -28đ
2. Giải KK việt dã: +40</t>
  </si>
  <si>
    <t>1. Đi trễ: Thanh -2đ
2. Vắng có phép: 11 lần -22đ
3. Giải KK việt dã: +40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</si>
</sst>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Arial"/>
      <charset val="134"/>
      <scheme val="minor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22"/>
      <color indexed="8"/>
      <name val="Times New Roman"/>
      <family val="1"/>
    </font>
    <font>
      <sz val="16"/>
      <color indexed="8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7"/>
      <color indexed="8"/>
      <name val="Times New Roman"/>
      <family val="1"/>
    </font>
    <font>
      <sz val="10"/>
      <name val="Calibri"/>
      <family val="2"/>
    </font>
    <font>
      <sz val="10"/>
      <color theme="1"/>
      <name val="Arial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7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  <font>
      <sz val="6"/>
      <color indexed="8"/>
      <name val="Times New Roman"/>
      <family val="1"/>
    </font>
    <font>
      <sz val="12"/>
      <color indexed="8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0" fillId="0" borderId="3" xfId="0" quotePrefix="1" applyFont="1" applyBorder="1" applyAlignment="1">
      <alignment horizontal="center"/>
    </xf>
    <xf numFmtId="0" fontId="11" fillId="0" borderId="3" xfId="0" quotePrefix="1" applyFont="1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23" fillId="0" borderId="3" xfId="0" applyFont="1" applyBorder="1" applyAlignment="1">
      <alignment vertical="center"/>
    </xf>
    <xf numFmtId="0" fontId="26" fillId="0" borderId="0" xfId="0" applyFont="1"/>
    <xf numFmtId="0" fontId="23" fillId="2" borderId="3" xfId="0" applyFont="1" applyFill="1" applyBorder="1" applyAlignment="1">
      <alignment vertical="center"/>
    </xf>
    <xf numFmtId="0" fontId="23" fillId="2" borderId="8" xfId="0" applyFont="1" applyFill="1" applyBorder="1" applyAlignment="1">
      <alignment vertical="center"/>
    </xf>
    <xf numFmtId="0" fontId="16" fillId="0" borderId="6" xfId="0" quotePrefix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15" fillId="0" borderId="0" xfId="0" applyFont="1"/>
    <xf numFmtId="0" fontId="7" fillId="0" borderId="0" xfId="0" applyFont="1" applyAlignment="1">
      <alignment vertical="center"/>
    </xf>
    <xf numFmtId="0" fontId="30" fillId="0" borderId="6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/>
    </xf>
    <xf numFmtId="0" fontId="18" fillId="0" borderId="2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25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5" xfId="0" applyFont="1" applyBorder="1" applyAlignment="1">
      <alignment horizontal="left" vertical="top"/>
    </xf>
    <xf numFmtId="0" fontId="24" fillId="0" borderId="14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18" xfId="0" applyFont="1" applyBorder="1" applyAlignment="1">
      <alignment horizontal="left" vertical="top" wrapText="1"/>
    </xf>
    <xf numFmtId="0" fontId="24" fillId="0" borderId="21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23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14" fillId="0" borderId="15" xfId="0" applyFont="1" applyBorder="1"/>
    <xf numFmtId="0" fontId="14" fillId="0" borderId="16" xfId="0" applyFont="1" applyBorder="1"/>
    <xf numFmtId="0" fontId="14" fillId="0" borderId="17" xfId="0" applyFont="1" applyBorder="1"/>
    <xf numFmtId="0" fontId="15" fillId="0" borderId="0" xfId="0" applyFont="1"/>
    <xf numFmtId="0" fontId="14" fillId="0" borderId="18" xfId="0" applyFont="1" applyBorder="1"/>
    <xf numFmtId="0" fontId="14" fillId="0" borderId="21" xfId="0" applyFont="1" applyBorder="1"/>
    <xf numFmtId="0" fontId="14" fillId="0" borderId="22" xfId="0" applyFont="1" applyBorder="1"/>
    <xf numFmtId="0" fontId="14" fillId="0" borderId="23" xfId="0" applyFont="1" applyBorder="1"/>
    <xf numFmtId="0" fontId="19" fillId="0" borderId="12" xfId="0" applyFont="1" applyBorder="1" applyAlignment="1">
      <alignment horizontal="left" vertical="top"/>
    </xf>
    <xf numFmtId="0" fontId="19" fillId="0" borderId="2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19" fillId="0" borderId="25" xfId="0" applyFont="1" applyBorder="1" applyAlignment="1">
      <alignment horizontal="left" vertical="top"/>
    </xf>
    <xf numFmtId="0" fontId="22" fillId="0" borderId="9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/>
    </xf>
    <xf numFmtId="0" fontId="22" fillId="0" borderId="20" xfId="0" applyFont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2" fillId="0" borderId="10" xfId="0" applyFont="1" applyBorder="1" applyAlignment="1">
      <alignment horizontal="left" vertical="top"/>
    </xf>
    <xf numFmtId="0" fontId="22" fillId="0" borderId="2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25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1" fillId="0" borderId="9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/>
    </xf>
    <xf numFmtId="0" fontId="21" fillId="0" borderId="20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21" fillId="0" borderId="25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24" fillId="0" borderId="3" xfId="0" applyFont="1" applyBorder="1" applyAlignment="1">
      <alignment horizontal="left" vertical="top" wrapText="1"/>
    </xf>
    <xf numFmtId="0" fontId="28" fillId="0" borderId="3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23" fillId="0" borderId="3" xfId="0" applyFont="1" applyBorder="1" applyAlignment="1">
      <alignment horizontal="center" vertical="center" wrapText="1"/>
    </xf>
    <xf numFmtId="0" fontId="14" fillId="0" borderId="3" xfId="0" applyFont="1" applyBorder="1"/>
    <xf numFmtId="0" fontId="15" fillId="0" borderId="3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29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'K10'!$Q$1:$Q$10</c:f>
              <c:strCache>
                <c:ptCount val="10"/>
                <c:pt idx="0">
                  <c:v>BẢNG CHI TIẾT TỔNG ĐIỂM THI ĐUA KHỐI 10, TUẦN 20
(15/01/2024 đến 20/01/2024)</c:v>
                </c:pt>
                <c:pt idx="1">
                  <c:v>TỔNG</c:v>
                </c:pt>
                <c:pt idx="2">
                  <c:v>Tuần 01</c:v>
                </c:pt>
                <c:pt idx="3">
                  <c:v>Lớp</c:v>
                </c:pt>
                <c:pt idx="4">
                  <c:v>10.1</c:v>
                </c:pt>
                <c:pt idx="5">
                  <c:v>10.2</c:v>
                </c:pt>
                <c:pt idx="6">
                  <c:v>10.3</c:v>
                </c:pt>
                <c:pt idx="7">
                  <c:v>10.4</c:v>
                </c:pt>
                <c:pt idx="8">
                  <c:v>10.5</c:v>
                </c:pt>
                <c:pt idx="9">
                  <c:v>10.6</c:v>
                </c:pt>
              </c:strCache>
            </c:strRef>
          </c:tx>
          <c:invertIfNegative val="0"/>
          <c:cat>
            <c:strRef>
              <c:f>'K10'!$A$11:$P$92</c:f>
              <c:strCache>
                <c:ptCount val="164"/>
                <c:pt idx="0">
                  <c:v>-2</c:v>
                </c:pt>
                <c:pt idx="1">
                  <c:v>1. Không học bài: Quỳnh, Thái -10đ
2. Ngủ trong giờ học: Trí, Sơn -10đ
3. Ghi bài chưa đầy đủ: Thái -5đ
4. Nói chuyện trong giờ chào cờ: 02-25, 02-14 -20đ
5. Đi trễ: Hưng x2, Phong -6đ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Tiết B</c:v>
                </c:pt>
                <c:pt idx="8">
                  <c:v>Tiết C</c:v>
                </c:pt>
                <c:pt idx="9">
                  <c:v>-51</c:v>
                </c:pt>
                <c:pt idx="10">
                  <c:v>1. Làm việc riêng: Ngô Bảo, Vũ -10đ
2. Lớp ồn trong giờ học -20đ
3. Không quai hậu: 03-13 -10đ
4. Đi trễ: Thái, 03-22 -4đ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Tiết B</c:v>
                </c:pt>
                <c:pt idx="17">
                  <c:v>Tiết C</c:v>
                </c:pt>
                <c:pt idx="18">
                  <c:v>-44</c:v>
                </c:pt>
                <c:pt idx="19">
                  <c:v>(-)</c:v>
                </c:pt>
                <c:pt idx="20">
                  <c:v>-1</c:v>
                </c:pt>
                <c:pt idx="21">
                  <c:v>0</c:v>
                </c:pt>
                <c:pt idx="22">
                  <c:v>-3</c:v>
                </c:pt>
                <c:pt idx="23">
                  <c:v>0</c:v>
                </c:pt>
                <c:pt idx="24">
                  <c:v>0</c:v>
                </c:pt>
                <c:pt idx="25">
                  <c:v>Tiết B</c:v>
                </c:pt>
                <c:pt idx="26">
                  <c:v>Tiết C</c:v>
                </c:pt>
                <c:pt idx="27">
                  <c:v>Tổng</c:v>
                </c:pt>
                <c:pt idx="28">
                  <c:v>(-)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Tiết B</c:v>
                </c:pt>
                <c:pt idx="35">
                  <c:v>Tiết C</c:v>
                </c:pt>
                <c:pt idx="36">
                  <c:v>Tổng</c:v>
                </c:pt>
                <c:pt idx="37">
                  <c:v>1. Không học bài: Nguyên, Khoa -10đ
2. Không chép bài: Nguyên, Khoa -10đ
3. Lớp ồn trong giờ học x2 -40đ 
4. Lớp tự ý ra khỏi chỗ trong giờ học -20đ
5. Đi trễ: Chương -2đ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Tiết B</c:v>
                </c:pt>
                <c:pt idx="44">
                  <c:v>Tiết C</c:v>
                </c:pt>
                <c:pt idx="45">
                  <c:v>-82</c:v>
                </c:pt>
                <c:pt idx="46">
                  <c:v>1. Đi trễ: V.Anh, Na, Hân -6đ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Tiết B</c:v>
                </c:pt>
                <c:pt idx="53">
                  <c:v>Tiết C</c:v>
                </c:pt>
                <c:pt idx="54">
                  <c:v>-6</c:v>
                </c:pt>
                <c:pt idx="55">
                  <c:v>(-)</c:v>
                </c:pt>
                <c:pt idx="56">
                  <c:v>0</c:v>
                </c:pt>
                <c:pt idx="57">
                  <c:v>-2</c:v>
                </c:pt>
                <c:pt idx="58">
                  <c:v>-3</c:v>
                </c:pt>
                <c:pt idx="59">
                  <c:v>0</c:v>
                </c:pt>
                <c:pt idx="60">
                  <c:v>0</c:v>
                </c:pt>
                <c:pt idx="61">
                  <c:v>Tiết B</c:v>
                </c:pt>
                <c:pt idx="62">
                  <c:v>Tiết C</c:v>
                </c:pt>
                <c:pt idx="63">
                  <c:v>Tổng</c:v>
                </c:pt>
                <c:pt idx="64">
                  <c:v>1. Làm việc riêng: Sang -5đ
2. Không tập trung: Sang -5đ</c:v>
                </c:pt>
                <c:pt idx="65">
                  <c:v>0</c:v>
                </c:pt>
                <c:pt idx="66">
                  <c:v>cái</c:v>
                </c:pt>
                <c:pt idx="67">
                  <c:v>-3</c:v>
                </c:pt>
                <c:pt idx="68">
                  <c:v>0</c:v>
                </c:pt>
                <c:pt idx="69">
                  <c:v>-15</c:v>
                </c:pt>
                <c:pt idx="70">
                  <c:v>Tiết B</c:v>
                </c:pt>
                <c:pt idx="71">
                  <c:v>Tiết C</c:v>
                </c:pt>
                <c:pt idx="72">
                  <c:v>-10</c:v>
                </c:pt>
                <c:pt idx="73">
                  <c:v>1. Ăn trong lớp: Hà -50đ
2. Đi trễ: Thảo -2đ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Tiết B</c:v>
                </c:pt>
                <c:pt idx="80">
                  <c:v>Tiết C</c:v>
                </c:pt>
                <c:pt idx="81">
                  <c:v>-52</c:v>
                </c:pt>
                <c:pt idx="82">
                  <c:v>Yếu</c:v>
                </c:pt>
                <c:pt idx="83">
                  <c:v>5</c:v>
                </c:pt>
                <c:pt idx="87">
                  <c:v>44</c:v>
                </c:pt>
                <c:pt idx="91">
                  <c:v>Xuất sắc</c:v>
                </c:pt>
                <c:pt idx="92">
                  <c:v>6</c:v>
                </c:pt>
                <c:pt idx="96">
                  <c:v>8</c:v>
                </c:pt>
                <c:pt idx="100">
                  <c:v>Trung bình</c:v>
                </c:pt>
                <c:pt idx="101">
                  <c:v>1</c:v>
                </c:pt>
                <c:pt idx="105">
                  <c:v>106</c:v>
                </c:pt>
                <c:pt idx="109">
                  <c:v>Xuất sắc</c:v>
                </c:pt>
                <c:pt idx="110">
                  <c:v>4</c:v>
                </c:pt>
                <c:pt idx="114">
                  <c:v>49</c:v>
                </c:pt>
                <c:pt idx="118">
                  <c:v>Xuất sắc</c:v>
                </c:pt>
                <c:pt idx="119">
                  <c:v>10</c:v>
                </c:pt>
                <c:pt idx="123">
                  <c:v>-68</c:v>
                </c:pt>
                <c:pt idx="127">
                  <c:v>Yếu</c:v>
                </c:pt>
                <c:pt idx="128">
                  <c:v>2</c:v>
                </c:pt>
                <c:pt idx="132">
                  <c:v>84</c:v>
                </c:pt>
                <c:pt idx="136">
                  <c:v>Xuất sắc</c:v>
                </c:pt>
                <c:pt idx="137">
                  <c:v>8</c:v>
                </c:pt>
                <c:pt idx="141">
                  <c:v>-51</c:v>
                </c:pt>
                <c:pt idx="145">
                  <c:v>Yếu</c:v>
                </c:pt>
                <c:pt idx="146">
                  <c:v>3</c:v>
                </c:pt>
                <c:pt idx="150">
                  <c:v>59</c:v>
                </c:pt>
                <c:pt idx="154">
                  <c:v>Xuất sắc</c:v>
                </c:pt>
                <c:pt idx="155">
                  <c:v>9</c:v>
                </c:pt>
                <c:pt idx="159">
                  <c:v>-66</c:v>
                </c:pt>
                <c:pt idx="163">
                  <c:v>Yếu</c:v>
                </c:pt>
              </c:strCache>
            </c:strRef>
          </c:cat>
          <c:val>
            <c:numRef>
              <c:f>'K10'!$Q$11:$Q$92</c:f>
              <c:numCache>
                <c:formatCode>General</c:formatCode>
                <c:ptCount val="82"/>
                <c:pt idx="0">
                  <c:v>10.7</c:v>
                </c:pt>
                <c:pt idx="1">
                  <c:v>10.8</c:v>
                </c:pt>
                <c:pt idx="2">
                  <c:v>10.9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A-4411-A282-CB1B2E0C2BE1}"/>
            </c:ext>
          </c:extLst>
        </c:ser>
        <c:ser>
          <c:idx val="1"/>
          <c:order val="1"/>
          <c:tx>
            <c:strRef>
              <c:f>'K10'!$R$1:$R$10</c:f>
              <c:strCache>
                <c:ptCount val="10"/>
                <c:pt idx="0">
                  <c:v>BẢNG CHI TIẾT TỔNG ĐIỂM THI ĐUA KHỐI 10, TUẦN 20
(15/01/2024 đến 20/01/2024)</c:v>
                </c:pt>
                <c:pt idx="1">
                  <c:v>TỔNG</c:v>
                </c:pt>
                <c:pt idx="2">
                  <c:v>Tuần 01</c:v>
                </c:pt>
                <c:pt idx="3">
                  <c:v>Điểm</c:v>
                </c:pt>
                <c:pt idx="4">
                  <c:v>-12</c:v>
                </c:pt>
                <c:pt idx="5">
                  <c:v>44</c:v>
                </c:pt>
                <c:pt idx="6">
                  <c:v>8</c:v>
                </c:pt>
                <c:pt idx="7">
                  <c:v>106</c:v>
                </c:pt>
                <c:pt idx="8">
                  <c:v>49</c:v>
                </c:pt>
                <c:pt idx="9">
                  <c:v>-68</c:v>
                </c:pt>
              </c:strCache>
            </c:strRef>
          </c:tx>
          <c:invertIfNegative val="0"/>
          <c:cat>
            <c:strRef>
              <c:f>'K10'!$A$11:$P$92</c:f>
              <c:strCache>
                <c:ptCount val="164"/>
                <c:pt idx="0">
                  <c:v>-2</c:v>
                </c:pt>
                <c:pt idx="1">
                  <c:v>1. Không học bài: Quỳnh, Thái -10đ
2. Ngủ trong giờ học: Trí, Sơn -10đ
3. Ghi bài chưa đầy đủ: Thái -5đ
4. Nói chuyện trong giờ chào cờ: 02-25, 02-14 -20đ
5. Đi trễ: Hưng x2, Phong -6đ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Tiết B</c:v>
                </c:pt>
                <c:pt idx="8">
                  <c:v>Tiết C</c:v>
                </c:pt>
                <c:pt idx="9">
                  <c:v>-51</c:v>
                </c:pt>
                <c:pt idx="10">
                  <c:v>1. Làm việc riêng: Ngô Bảo, Vũ -10đ
2. Lớp ồn trong giờ học -20đ
3. Không quai hậu: 03-13 -10đ
4. Đi trễ: Thái, 03-22 -4đ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Tiết B</c:v>
                </c:pt>
                <c:pt idx="17">
                  <c:v>Tiết C</c:v>
                </c:pt>
                <c:pt idx="18">
                  <c:v>-44</c:v>
                </c:pt>
                <c:pt idx="19">
                  <c:v>(-)</c:v>
                </c:pt>
                <c:pt idx="20">
                  <c:v>-1</c:v>
                </c:pt>
                <c:pt idx="21">
                  <c:v>0</c:v>
                </c:pt>
                <c:pt idx="22">
                  <c:v>-3</c:v>
                </c:pt>
                <c:pt idx="23">
                  <c:v>0</c:v>
                </c:pt>
                <c:pt idx="24">
                  <c:v>0</c:v>
                </c:pt>
                <c:pt idx="25">
                  <c:v>Tiết B</c:v>
                </c:pt>
                <c:pt idx="26">
                  <c:v>Tiết C</c:v>
                </c:pt>
                <c:pt idx="27">
                  <c:v>Tổng</c:v>
                </c:pt>
                <c:pt idx="28">
                  <c:v>(-)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Tiết B</c:v>
                </c:pt>
                <c:pt idx="35">
                  <c:v>Tiết C</c:v>
                </c:pt>
                <c:pt idx="36">
                  <c:v>Tổng</c:v>
                </c:pt>
                <c:pt idx="37">
                  <c:v>1. Không học bài: Nguyên, Khoa -10đ
2. Không chép bài: Nguyên, Khoa -10đ
3. Lớp ồn trong giờ học x2 -40đ 
4. Lớp tự ý ra khỏi chỗ trong giờ học -20đ
5. Đi trễ: Chương -2đ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Tiết B</c:v>
                </c:pt>
                <c:pt idx="44">
                  <c:v>Tiết C</c:v>
                </c:pt>
                <c:pt idx="45">
                  <c:v>-82</c:v>
                </c:pt>
                <c:pt idx="46">
                  <c:v>1. Đi trễ: V.Anh, Na, Hân -6đ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Tiết B</c:v>
                </c:pt>
                <c:pt idx="53">
                  <c:v>Tiết C</c:v>
                </c:pt>
                <c:pt idx="54">
                  <c:v>-6</c:v>
                </c:pt>
                <c:pt idx="55">
                  <c:v>(-)</c:v>
                </c:pt>
                <c:pt idx="56">
                  <c:v>0</c:v>
                </c:pt>
                <c:pt idx="57">
                  <c:v>-2</c:v>
                </c:pt>
                <c:pt idx="58">
                  <c:v>-3</c:v>
                </c:pt>
                <c:pt idx="59">
                  <c:v>0</c:v>
                </c:pt>
                <c:pt idx="60">
                  <c:v>0</c:v>
                </c:pt>
                <c:pt idx="61">
                  <c:v>Tiết B</c:v>
                </c:pt>
                <c:pt idx="62">
                  <c:v>Tiết C</c:v>
                </c:pt>
                <c:pt idx="63">
                  <c:v>Tổng</c:v>
                </c:pt>
                <c:pt idx="64">
                  <c:v>1. Làm việc riêng: Sang -5đ
2. Không tập trung: Sang -5đ</c:v>
                </c:pt>
                <c:pt idx="65">
                  <c:v>0</c:v>
                </c:pt>
                <c:pt idx="66">
                  <c:v>cái</c:v>
                </c:pt>
                <c:pt idx="67">
                  <c:v>-3</c:v>
                </c:pt>
                <c:pt idx="68">
                  <c:v>0</c:v>
                </c:pt>
                <c:pt idx="69">
                  <c:v>-15</c:v>
                </c:pt>
                <c:pt idx="70">
                  <c:v>Tiết B</c:v>
                </c:pt>
                <c:pt idx="71">
                  <c:v>Tiết C</c:v>
                </c:pt>
                <c:pt idx="72">
                  <c:v>-10</c:v>
                </c:pt>
                <c:pt idx="73">
                  <c:v>1. Ăn trong lớp: Hà -50đ
2. Đi trễ: Thảo -2đ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Tiết B</c:v>
                </c:pt>
                <c:pt idx="80">
                  <c:v>Tiết C</c:v>
                </c:pt>
                <c:pt idx="81">
                  <c:v>-52</c:v>
                </c:pt>
                <c:pt idx="82">
                  <c:v>Yếu</c:v>
                </c:pt>
                <c:pt idx="83">
                  <c:v>5</c:v>
                </c:pt>
                <c:pt idx="87">
                  <c:v>44</c:v>
                </c:pt>
                <c:pt idx="91">
                  <c:v>Xuất sắc</c:v>
                </c:pt>
                <c:pt idx="92">
                  <c:v>6</c:v>
                </c:pt>
                <c:pt idx="96">
                  <c:v>8</c:v>
                </c:pt>
                <c:pt idx="100">
                  <c:v>Trung bình</c:v>
                </c:pt>
                <c:pt idx="101">
                  <c:v>1</c:v>
                </c:pt>
                <c:pt idx="105">
                  <c:v>106</c:v>
                </c:pt>
                <c:pt idx="109">
                  <c:v>Xuất sắc</c:v>
                </c:pt>
                <c:pt idx="110">
                  <c:v>4</c:v>
                </c:pt>
                <c:pt idx="114">
                  <c:v>49</c:v>
                </c:pt>
                <c:pt idx="118">
                  <c:v>Xuất sắc</c:v>
                </c:pt>
                <c:pt idx="119">
                  <c:v>10</c:v>
                </c:pt>
                <c:pt idx="123">
                  <c:v>-68</c:v>
                </c:pt>
                <c:pt idx="127">
                  <c:v>Yếu</c:v>
                </c:pt>
                <c:pt idx="128">
                  <c:v>2</c:v>
                </c:pt>
                <c:pt idx="132">
                  <c:v>84</c:v>
                </c:pt>
                <c:pt idx="136">
                  <c:v>Xuất sắc</c:v>
                </c:pt>
                <c:pt idx="137">
                  <c:v>8</c:v>
                </c:pt>
                <c:pt idx="141">
                  <c:v>-51</c:v>
                </c:pt>
                <c:pt idx="145">
                  <c:v>Yếu</c:v>
                </c:pt>
                <c:pt idx="146">
                  <c:v>3</c:v>
                </c:pt>
                <c:pt idx="150">
                  <c:v>59</c:v>
                </c:pt>
                <c:pt idx="154">
                  <c:v>Xuất sắc</c:v>
                </c:pt>
                <c:pt idx="155">
                  <c:v>9</c:v>
                </c:pt>
                <c:pt idx="159">
                  <c:v>-66</c:v>
                </c:pt>
                <c:pt idx="163">
                  <c:v>Yếu</c:v>
                </c:pt>
              </c:strCache>
            </c:strRef>
          </c:cat>
          <c:val>
            <c:numRef>
              <c:f>'K10'!$R$11:$R$92</c:f>
              <c:numCache>
                <c:formatCode>General</c:formatCode>
                <c:ptCount val="82"/>
                <c:pt idx="0">
                  <c:v>84</c:v>
                </c:pt>
                <c:pt idx="1">
                  <c:v>-51</c:v>
                </c:pt>
                <c:pt idx="2">
                  <c:v>59</c:v>
                </c:pt>
                <c:pt idx="3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A-4411-A282-CB1B2E0C2BE1}"/>
            </c:ext>
          </c:extLst>
        </c:ser>
        <c:ser>
          <c:idx val="2"/>
          <c:order val="2"/>
          <c:tx>
            <c:strRef>
              <c:f>'K10'!$S$1:$S$10</c:f>
              <c:strCache>
                <c:ptCount val="10"/>
                <c:pt idx="0">
                  <c:v>BẢNG CHI TIẾT TỔNG ĐIỂM THI ĐUA KHỐI 10, TUẦN 20
(15/01/2024 đến 20/01/2024)</c:v>
                </c:pt>
                <c:pt idx="1">
                  <c:v>TỔNG</c:v>
                </c:pt>
                <c:pt idx="2">
                  <c:v>Tuần 01</c:v>
                </c:pt>
                <c:pt idx="3">
                  <c:v>Hạng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10</c:v>
                </c:pt>
              </c:strCache>
            </c:strRef>
          </c:tx>
          <c:invertIfNegative val="0"/>
          <c:cat>
            <c:strRef>
              <c:f>'K10'!$A$11:$P$92</c:f>
              <c:strCache>
                <c:ptCount val="164"/>
                <c:pt idx="0">
                  <c:v>-2</c:v>
                </c:pt>
                <c:pt idx="1">
                  <c:v>1. Không học bài: Quỳnh, Thái -10đ
2. Ngủ trong giờ học: Trí, Sơn -10đ
3. Ghi bài chưa đầy đủ: Thái -5đ
4. Nói chuyện trong giờ chào cờ: 02-25, 02-14 -20đ
5. Đi trễ: Hưng x2, Phong -6đ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Tiết B</c:v>
                </c:pt>
                <c:pt idx="8">
                  <c:v>Tiết C</c:v>
                </c:pt>
                <c:pt idx="9">
                  <c:v>-51</c:v>
                </c:pt>
                <c:pt idx="10">
                  <c:v>1. Làm việc riêng: Ngô Bảo, Vũ -10đ
2. Lớp ồn trong giờ học -20đ
3. Không quai hậu: 03-13 -10đ
4. Đi trễ: Thái, 03-22 -4đ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Tiết B</c:v>
                </c:pt>
                <c:pt idx="17">
                  <c:v>Tiết C</c:v>
                </c:pt>
                <c:pt idx="18">
                  <c:v>-44</c:v>
                </c:pt>
                <c:pt idx="19">
                  <c:v>(-)</c:v>
                </c:pt>
                <c:pt idx="20">
                  <c:v>-1</c:v>
                </c:pt>
                <c:pt idx="21">
                  <c:v>0</c:v>
                </c:pt>
                <c:pt idx="22">
                  <c:v>-3</c:v>
                </c:pt>
                <c:pt idx="23">
                  <c:v>0</c:v>
                </c:pt>
                <c:pt idx="24">
                  <c:v>0</c:v>
                </c:pt>
                <c:pt idx="25">
                  <c:v>Tiết B</c:v>
                </c:pt>
                <c:pt idx="26">
                  <c:v>Tiết C</c:v>
                </c:pt>
                <c:pt idx="27">
                  <c:v>Tổng</c:v>
                </c:pt>
                <c:pt idx="28">
                  <c:v>(-)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Tiết B</c:v>
                </c:pt>
                <c:pt idx="35">
                  <c:v>Tiết C</c:v>
                </c:pt>
                <c:pt idx="36">
                  <c:v>Tổng</c:v>
                </c:pt>
                <c:pt idx="37">
                  <c:v>1. Không học bài: Nguyên, Khoa -10đ
2. Không chép bài: Nguyên, Khoa -10đ
3. Lớp ồn trong giờ học x2 -40đ 
4. Lớp tự ý ra khỏi chỗ trong giờ học -20đ
5. Đi trễ: Chương -2đ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Tiết B</c:v>
                </c:pt>
                <c:pt idx="44">
                  <c:v>Tiết C</c:v>
                </c:pt>
                <c:pt idx="45">
                  <c:v>-82</c:v>
                </c:pt>
                <c:pt idx="46">
                  <c:v>1. Đi trễ: V.Anh, Na, Hân -6đ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Tiết B</c:v>
                </c:pt>
                <c:pt idx="53">
                  <c:v>Tiết C</c:v>
                </c:pt>
                <c:pt idx="54">
                  <c:v>-6</c:v>
                </c:pt>
                <c:pt idx="55">
                  <c:v>(-)</c:v>
                </c:pt>
                <c:pt idx="56">
                  <c:v>0</c:v>
                </c:pt>
                <c:pt idx="57">
                  <c:v>-2</c:v>
                </c:pt>
                <c:pt idx="58">
                  <c:v>-3</c:v>
                </c:pt>
                <c:pt idx="59">
                  <c:v>0</c:v>
                </c:pt>
                <c:pt idx="60">
                  <c:v>0</c:v>
                </c:pt>
                <c:pt idx="61">
                  <c:v>Tiết B</c:v>
                </c:pt>
                <c:pt idx="62">
                  <c:v>Tiết C</c:v>
                </c:pt>
                <c:pt idx="63">
                  <c:v>Tổng</c:v>
                </c:pt>
                <c:pt idx="64">
                  <c:v>1. Làm việc riêng: Sang -5đ
2. Không tập trung: Sang -5đ</c:v>
                </c:pt>
                <c:pt idx="65">
                  <c:v>0</c:v>
                </c:pt>
                <c:pt idx="66">
                  <c:v>cái</c:v>
                </c:pt>
                <c:pt idx="67">
                  <c:v>-3</c:v>
                </c:pt>
                <c:pt idx="68">
                  <c:v>0</c:v>
                </c:pt>
                <c:pt idx="69">
                  <c:v>-15</c:v>
                </c:pt>
                <c:pt idx="70">
                  <c:v>Tiết B</c:v>
                </c:pt>
                <c:pt idx="71">
                  <c:v>Tiết C</c:v>
                </c:pt>
                <c:pt idx="72">
                  <c:v>-10</c:v>
                </c:pt>
                <c:pt idx="73">
                  <c:v>1. Ăn trong lớp: Hà -50đ
2. Đi trễ: Thảo -2đ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Tiết B</c:v>
                </c:pt>
                <c:pt idx="80">
                  <c:v>Tiết C</c:v>
                </c:pt>
                <c:pt idx="81">
                  <c:v>-52</c:v>
                </c:pt>
                <c:pt idx="82">
                  <c:v>Yếu</c:v>
                </c:pt>
                <c:pt idx="83">
                  <c:v>5</c:v>
                </c:pt>
                <c:pt idx="87">
                  <c:v>44</c:v>
                </c:pt>
                <c:pt idx="91">
                  <c:v>Xuất sắc</c:v>
                </c:pt>
                <c:pt idx="92">
                  <c:v>6</c:v>
                </c:pt>
                <c:pt idx="96">
                  <c:v>8</c:v>
                </c:pt>
                <c:pt idx="100">
                  <c:v>Trung bình</c:v>
                </c:pt>
                <c:pt idx="101">
                  <c:v>1</c:v>
                </c:pt>
                <c:pt idx="105">
                  <c:v>106</c:v>
                </c:pt>
                <c:pt idx="109">
                  <c:v>Xuất sắc</c:v>
                </c:pt>
                <c:pt idx="110">
                  <c:v>4</c:v>
                </c:pt>
                <c:pt idx="114">
                  <c:v>49</c:v>
                </c:pt>
                <c:pt idx="118">
                  <c:v>Xuất sắc</c:v>
                </c:pt>
                <c:pt idx="119">
                  <c:v>10</c:v>
                </c:pt>
                <c:pt idx="123">
                  <c:v>-68</c:v>
                </c:pt>
                <c:pt idx="127">
                  <c:v>Yếu</c:v>
                </c:pt>
                <c:pt idx="128">
                  <c:v>2</c:v>
                </c:pt>
                <c:pt idx="132">
                  <c:v>84</c:v>
                </c:pt>
                <c:pt idx="136">
                  <c:v>Xuất sắc</c:v>
                </c:pt>
                <c:pt idx="137">
                  <c:v>8</c:v>
                </c:pt>
                <c:pt idx="141">
                  <c:v>-51</c:v>
                </c:pt>
                <c:pt idx="145">
                  <c:v>Yếu</c:v>
                </c:pt>
                <c:pt idx="146">
                  <c:v>3</c:v>
                </c:pt>
                <c:pt idx="150">
                  <c:v>59</c:v>
                </c:pt>
                <c:pt idx="154">
                  <c:v>Xuất sắc</c:v>
                </c:pt>
                <c:pt idx="155">
                  <c:v>9</c:v>
                </c:pt>
                <c:pt idx="159">
                  <c:v>-66</c:v>
                </c:pt>
                <c:pt idx="163">
                  <c:v>Yếu</c:v>
                </c:pt>
              </c:strCache>
            </c:strRef>
          </c:cat>
          <c:val>
            <c:numRef>
              <c:f>'K10'!$S$11:$S$92</c:f>
              <c:numCache>
                <c:formatCode>General</c:formatCode>
                <c:ptCount val="82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A-4411-A282-CB1B2E0C2BE1}"/>
            </c:ext>
          </c:extLst>
        </c:ser>
        <c:ser>
          <c:idx val="3"/>
          <c:order val="3"/>
          <c:tx>
            <c:strRef>
              <c:f>'K10'!$T$1:$T$10</c:f>
              <c:strCache>
                <c:ptCount val="10"/>
                <c:pt idx="0">
                  <c:v>BẢNG CHI TIẾT TỔNG ĐIỂM THI ĐUA KHỐI 10, TUẦN 20
(15/01/2024 đến 20/01/2024)</c:v>
                </c:pt>
                <c:pt idx="1">
                  <c:v>TỔNG</c:v>
                </c:pt>
                <c:pt idx="2">
                  <c:v>Tuần 01</c:v>
                </c:pt>
                <c:pt idx="3">
                  <c:v>Hạng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4</c:v>
                </c:pt>
                <c:pt idx="9">
                  <c:v> </c:v>
                </c:pt>
              </c:strCache>
            </c:strRef>
          </c:tx>
          <c:invertIfNegative val="0"/>
          <c:cat>
            <c:strRef>
              <c:f>'K10'!$A$11:$P$92</c:f>
              <c:strCache>
                <c:ptCount val="164"/>
                <c:pt idx="0">
                  <c:v>-2</c:v>
                </c:pt>
                <c:pt idx="1">
                  <c:v>1. Không học bài: Quỳnh, Thái -10đ
2. Ngủ trong giờ học: Trí, Sơn -10đ
3. Ghi bài chưa đầy đủ: Thái -5đ
4. Nói chuyện trong giờ chào cờ: 02-25, 02-14 -20đ
5. Đi trễ: Hưng x2, Phong -6đ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Tiết B</c:v>
                </c:pt>
                <c:pt idx="8">
                  <c:v>Tiết C</c:v>
                </c:pt>
                <c:pt idx="9">
                  <c:v>-51</c:v>
                </c:pt>
                <c:pt idx="10">
                  <c:v>1. Làm việc riêng: Ngô Bảo, Vũ -10đ
2. Lớp ồn trong giờ học -20đ
3. Không quai hậu: 03-13 -10đ
4. Đi trễ: Thái, 03-22 -4đ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Tiết B</c:v>
                </c:pt>
                <c:pt idx="17">
                  <c:v>Tiết C</c:v>
                </c:pt>
                <c:pt idx="18">
                  <c:v>-44</c:v>
                </c:pt>
                <c:pt idx="19">
                  <c:v>(-)</c:v>
                </c:pt>
                <c:pt idx="20">
                  <c:v>-1</c:v>
                </c:pt>
                <c:pt idx="21">
                  <c:v>0</c:v>
                </c:pt>
                <c:pt idx="22">
                  <c:v>-3</c:v>
                </c:pt>
                <c:pt idx="23">
                  <c:v>0</c:v>
                </c:pt>
                <c:pt idx="24">
                  <c:v>0</c:v>
                </c:pt>
                <c:pt idx="25">
                  <c:v>Tiết B</c:v>
                </c:pt>
                <c:pt idx="26">
                  <c:v>Tiết C</c:v>
                </c:pt>
                <c:pt idx="27">
                  <c:v>Tổng</c:v>
                </c:pt>
                <c:pt idx="28">
                  <c:v>(-)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Tiết B</c:v>
                </c:pt>
                <c:pt idx="35">
                  <c:v>Tiết C</c:v>
                </c:pt>
                <c:pt idx="36">
                  <c:v>Tổng</c:v>
                </c:pt>
                <c:pt idx="37">
                  <c:v>1. Không học bài: Nguyên, Khoa -10đ
2. Không chép bài: Nguyên, Khoa -10đ
3. Lớp ồn trong giờ học x2 -40đ 
4. Lớp tự ý ra khỏi chỗ trong giờ học -20đ
5. Đi trễ: Chương -2đ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Tiết B</c:v>
                </c:pt>
                <c:pt idx="44">
                  <c:v>Tiết C</c:v>
                </c:pt>
                <c:pt idx="45">
                  <c:v>-82</c:v>
                </c:pt>
                <c:pt idx="46">
                  <c:v>1. Đi trễ: V.Anh, Na, Hân -6đ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Tiết B</c:v>
                </c:pt>
                <c:pt idx="53">
                  <c:v>Tiết C</c:v>
                </c:pt>
                <c:pt idx="54">
                  <c:v>-6</c:v>
                </c:pt>
                <c:pt idx="55">
                  <c:v>(-)</c:v>
                </c:pt>
                <c:pt idx="56">
                  <c:v>0</c:v>
                </c:pt>
                <c:pt idx="57">
                  <c:v>-2</c:v>
                </c:pt>
                <c:pt idx="58">
                  <c:v>-3</c:v>
                </c:pt>
                <c:pt idx="59">
                  <c:v>0</c:v>
                </c:pt>
                <c:pt idx="60">
                  <c:v>0</c:v>
                </c:pt>
                <c:pt idx="61">
                  <c:v>Tiết B</c:v>
                </c:pt>
                <c:pt idx="62">
                  <c:v>Tiết C</c:v>
                </c:pt>
                <c:pt idx="63">
                  <c:v>Tổng</c:v>
                </c:pt>
                <c:pt idx="64">
                  <c:v>1. Làm việc riêng: Sang -5đ
2. Không tập trung: Sang -5đ</c:v>
                </c:pt>
                <c:pt idx="65">
                  <c:v>0</c:v>
                </c:pt>
                <c:pt idx="66">
                  <c:v>cái</c:v>
                </c:pt>
                <c:pt idx="67">
                  <c:v>-3</c:v>
                </c:pt>
                <c:pt idx="68">
                  <c:v>0</c:v>
                </c:pt>
                <c:pt idx="69">
                  <c:v>-15</c:v>
                </c:pt>
                <c:pt idx="70">
                  <c:v>Tiết B</c:v>
                </c:pt>
                <c:pt idx="71">
                  <c:v>Tiết C</c:v>
                </c:pt>
                <c:pt idx="72">
                  <c:v>-10</c:v>
                </c:pt>
                <c:pt idx="73">
                  <c:v>1. Ăn trong lớp: Hà -50đ
2. Đi trễ: Thảo -2đ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Tiết B</c:v>
                </c:pt>
                <c:pt idx="80">
                  <c:v>Tiết C</c:v>
                </c:pt>
                <c:pt idx="81">
                  <c:v>-52</c:v>
                </c:pt>
                <c:pt idx="82">
                  <c:v>Yếu</c:v>
                </c:pt>
                <c:pt idx="83">
                  <c:v>5</c:v>
                </c:pt>
                <c:pt idx="87">
                  <c:v>44</c:v>
                </c:pt>
                <c:pt idx="91">
                  <c:v>Xuất sắc</c:v>
                </c:pt>
                <c:pt idx="92">
                  <c:v>6</c:v>
                </c:pt>
                <c:pt idx="96">
                  <c:v>8</c:v>
                </c:pt>
                <c:pt idx="100">
                  <c:v>Trung bình</c:v>
                </c:pt>
                <c:pt idx="101">
                  <c:v>1</c:v>
                </c:pt>
                <c:pt idx="105">
                  <c:v>106</c:v>
                </c:pt>
                <c:pt idx="109">
                  <c:v>Xuất sắc</c:v>
                </c:pt>
                <c:pt idx="110">
                  <c:v>4</c:v>
                </c:pt>
                <c:pt idx="114">
                  <c:v>49</c:v>
                </c:pt>
                <c:pt idx="118">
                  <c:v>Xuất sắc</c:v>
                </c:pt>
                <c:pt idx="119">
                  <c:v>10</c:v>
                </c:pt>
                <c:pt idx="123">
                  <c:v>-68</c:v>
                </c:pt>
                <c:pt idx="127">
                  <c:v>Yếu</c:v>
                </c:pt>
                <c:pt idx="128">
                  <c:v>2</c:v>
                </c:pt>
                <c:pt idx="132">
                  <c:v>84</c:v>
                </c:pt>
                <c:pt idx="136">
                  <c:v>Xuất sắc</c:v>
                </c:pt>
                <c:pt idx="137">
                  <c:v>8</c:v>
                </c:pt>
                <c:pt idx="141">
                  <c:v>-51</c:v>
                </c:pt>
                <c:pt idx="145">
                  <c:v>Yếu</c:v>
                </c:pt>
                <c:pt idx="146">
                  <c:v>3</c:v>
                </c:pt>
                <c:pt idx="150">
                  <c:v>59</c:v>
                </c:pt>
                <c:pt idx="154">
                  <c:v>Xuất sắc</c:v>
                </c:pt>
                <c:pt idx="155">
                  <c:v>9</c:v>
                </c:pt>
                <c:pt idx="159">
                  <c:v>-66</c:v>
                </c:pt>
                <c:pt idx="163">
                  <c:v>Yếu</c:v>
                </c:pt>
              </c:strCache>
            </c:strRef>
          </c:cat>
          <c:val>
            <c:numRef>
              <c:f>'K10'!$T$11:$T$92</c:f>
              <c:numCache>
                <c:formatCode>General</c:formatCode>
                <c:ptCount val="82"/>
              </c:numCache>
            </c:numRef>
          </c:val>
          <c:extLst>
            <c:ext xmlns:c16="http://schemas.microsoft.com/office/drawing/2014/chart" uri="{C3380CC4-5D6E-409C-BE32-E72D297353CC}">
              <c16:uniqueId val="{00000003-981A-4411-A282-CB1B2E0C2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027712"/>
        <c:axId val="118964224"/>
      </c:barChart>
      <c:catAx>
        <c:axId val="119027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964224"/>
        <c:crosses val="autoZero"/>
        <c:auto val="1"/>
        <c:lblAlgn val="ctr"/>
        <c:lblOffset val="100"/>
        <c:noMultiLvlLbl val="0"/>
      </c:catAx>
      <c:valAx>
        <c:axId val="11896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027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2"/>
  <sheetViews>
    <sheetView tabSelected="1" topLeftCell="B4" zoomScale="121" zoomScaleNormal="110" workbookViewId="0">
      <selection activeCell="R5" sqref="R5:S14"/>
    </sheetView>
  </sheetViews>
  <sheetFormatPr defaultColWidth="9" defaultRowHeight="14.25" customHeight="1"/>
  <cols>
    <col min="1" max="1" width="11" customWidth="1"/>
    <col min="2" max="2" width="3.33203125" customWidth="1"/>
    <col min="3" max="3" width="5.08203125" customWidth="1"/>
    <col min="4" max="5" width="5" customWidth="1"/>
    <col min="6" max="6" width="3.33203125" customWidth="1"/>
    <col min="7" max="7" width="4.9140625" customWidth="1"/>
    <col min="8" max="9" width="5" customWidth="1"/>
    <col min="10" max="10" width="6.9140625" customWidth="1"/>
    <col min="11" max="11" width="5.9140625" customWidth="1"/>
    <col min="12" max="12" width="14" customWidth="1"/>
    <col min="13" max="13" width="0.9140625" hidden="1" customWidth="1"/>
    <col min="14" max="14" width="7" customWidth="1"/>
    <col min="15" max="15" width="6.08203125" customWidth="1"/>
    <col min="16" max="16" width="10.08203125" style="1" customWidth="1"/>
    <col min="17" max="19" width="9.08203125" customWidth="1"/>
    <col min="20" max="20" width="8.9140625" customWidth="1"/>
  </cols>
  <sheetData>
    <row r="1" spans="1:20" ht="42.75" customHeight="1">
      <c r="A1" s="120" t="s">
        <v>61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20" ht="30" customHeight="1">
      <c r="A2" s="23" t="s">
        <v>0</v>
      </c>
      <c r="B2" s="123" t="s">
        <v>1</v>
      </c>
      <c r="C2" s="123"/>
      <c r="D2" s="123"/>
      <c r="E2" s="123"/>
      <c r="F2" s="123" t="s">
        <v>2</v>
      </c>
      <c r="G2" s="123"/>
      <c r="H2" s="123"/>
      <c r="I2" s="123"/>
      <c r="J2" s="124" t="s">
        <v>3</v>
      </c>
      <c r="K2" s="125"/>
      <c r="L2" s="125"/>
      <c r="M2" s="126"/>
      <c r="N2" s="124" t="s">
        <v>4</v>
      </c>
      <c r="O2" s="125"/>
      <c r="P2" s="2" t="s">
        <v>5</v>
      </c>
    </row>
    <row r="3" spans="1:20" ht="14.4" customHeight="1">
      <c r="A3" s="103" t="s">
        <v>30</v>
      </c>
      <c r="B3" s="3" t="s">
        <v>6</v>
      </c>
      <c r="C3" s="4"/>
      <c r="D3" s="4"/>
      <c r="E3" s="4" t="s">
        <v>7</v>
      </c>
      <c r="F3" s="4" t="s">
        <v>8</v>
      </c>
      <c r="G3" s="4"/>
      <c r="H3" s="4"/>
      <c r="I3" s="4" t="s">
        <v>9</v>
      </c>
      <c r="J3" s="58" t="s">
        <v>66</v>
      </c>
      <c r="K3" s="73"/>
      <c r="L3" s="74"/>
      <c r="M3" s="27"/>
      <c r="N3" s="129" t="s">
        <v>99</v>
      </c>
      <c r="O3" s="130"/>
      <c r="P3" s="102">
        <f>S5</f>
        <v>7</v>
      </c>
      <c r="Q3" s="127" t="s">
        <v>29</v>
      </c>
      <c r="R3" s="128"/>
      <c r="S3" s="128"/>
    </row>
    <row r="4" spans="1:20" ht="14.4" customHeight="1">
      <c r="A4" s="104"/>
      <c r="B4" s="4">
        <v>10</v>
      </c>
      <c r="C4" s="5"/>
      <c r="D4" s="4" t="s">
        <v>10</v>
      </c>
      <c r="E4" s="6">
        <f>C4*5</f>
        <v>0</v>
      </c>
      <c r="F4" s="4">
        <v>4</v>
      </c>
      <c r="G4" s="5"/>
      <c r="H4" s="4" t="s">
        <v>10</v>
      </c>
      <c r="I4" s="6">
        <f>G4*(-1)</f>
        <v>0</v>
      </c>
      <c r="J4" s="75"/>
      <c r="K4" s="76"/>
      <c r="L4" s="77"/>
      <c r="M4" s="28"/>
      <c r="N4" s="131"/>
      <c r="O4" s="132"/>
      <c r="P4" s="102"/>
      <c r="Q4" s="10" t="s">
        <v>11</v>
      </c>
      <c r="R4" s="10" t="s">
        <v>12</v>
      </c>
      <c r="S4" s="10" t="s">
        <v>13</v>
      </c>
    </row>
    <row r="5" spans="1:20" ht="14.4" customHeight="1">
      <c r="A5" s="104"/>
      <c r="B5" s="4">
        <v>9</v>
      </c>
      <c r="C5" s="5">
        <v>3</v>
      </c>
      <c r="D5" s="4" t="s">
        <v>10</v>
      </c>
      <c r="E5" s="6">
        <f>C5*4</f>
        <v>12</v>
      </c>
      <c r="F5" s="4">
        <v>3</v>
      </c>
      <c r="G5" s="5"/>
      <c r="H5" s="4" t="s">
        <v>10</v>
      </c>
      <c r="I5" s="6">
        <f>G5*(-2)</f>
        <v>0</v>
      </c>
      <c r="J5" s="75"/>
      <c r="K5" s="76"/>
      <c r="L5" s="77"/>
      <c r="M5" s="28"/>
      <c r="N5" s="131"/>
      <c r="O5" s="132"/>
      <c r="P5" s="102"/>
      <c r="Q5" s="33">
        <v>10.1</v>
      </c>
      <c r="R5" s="34">
        <f>P7</f>
        <v>-12</v>
      </c>
      <c r="S5" s="34">
        <f t="shared" ref="S5:S14" si="0">RANK(R5,$R$5:$R$14,0)</f>
        <v>7</v>
      </c>
    </row>
    <row r="6" spans="1:20" ht="14.4" customHeight="1">
      <c r="A6" s="104"/>
      <c r="B6" s="4">
        <v>8</v>
      </c>
      <c r="C6" s="5"/>
      <c r="D6" s="4" t="s">
        <v>10</v>
      </c>
      <c r="E6" s="24">
        <f>C6*3</f>
        <v>0</v>
      </c>
      <c r="F6" s="4">
        <v>2</v>
      </c>
      <c r="G6" s="5"/>
      <c r="H6" s="4" t="s">
        <v>10</v>
      </c>
      <c r="I6" s="6">
        <f>G6*(-3)</f>
        <v>0</v>
      </c>
      <c r="J6" s="75"/>
      <c r="K6" s="76"/>
      <c r="L6" s="77"/>
      <c r="M6" s="28"/>
      <c r="N6" s="131"/>
      <c r="O6" s="132"/>
      <c r="P6" s="102"/>
      <c r="Q6" s="33">
        <v>10.199999999999999</v>
      </c>
      <c r="R6" s="34">
        <f>P16</f>
        <v>44</v>
      </c>
      <c r="S6" s="34">
        <f t="shared" si="0"/>
        <v>5</v>
      </c>
    </row>
    <row r="7" spans="1:20" ht="14.4" customHeight="1">
      <c r="A7" s="104"/>
      <c r="B7" s="25"/>
      <c r="C7" s="22"/>
      <c r="D7" s="22"/>
      <c r="E7" s="22"/>
      <c r="F7" s="4">
        <v>1</v>
      </c>
      <c r="G7" s="5"/>
      <c r="H7" s="4" t="s">
        <v>10</v>
      </c>
      <c r="I7" s="6">
        <f>G7*(-4)</f>
        <v>0</v>
      </c>
      <c r="J7" s="75"/>
      <c r="K7" s="76"/>
      <c r="L7" s="77"/>
      <c r="M7" s="28"/>
      <c r="N7" s="131"/>
      <c r="O7" s="132"/>
      <c r="P7" s="101">
        <f>D11+H11+K11+O11</f>
        <v>-12</v>
      </c>
      <c r="Q7" s="19">
        <v>10.3</v>
      </c>
      <c r="R7" s="12">
        <f>P25</f>
        <v>8</v>
      </c>
      <c r="S7" s="12">
        <f t="shared" si="0"/>
        <v>6</v>
      </c>
    </row>
    <row r="8" spans="1:20" ht="14.4" customHeight="1">
      <c r="A8" s="104"/>
      <c r="B8" s="26"/>
      <c r="C8" s="22"/>
      <c r="D8" s="22"/>
      <c r="E8" s="22"/>
      <c r="F8" s="4">
        <v>0</v>
      </c>
      <c r="G8" s="5"/>
      <c r="H8" s="4" t="s">
        <v>10</v>
      </c>
      <c r="I8" s="6">
        <f>G8*(-5)</f>
        <v>0</v>
      </c>
      <c r="J8" s="75"/>
      <c r="K8" s="76"/>
      <c r="L8" s="77"/>
      <c r="M8" s="28"/>
      <c r="N8" s="131"/>
      <c r="O8" s="132"/>
      <c r="P8" s="101"/>
      <c r="Q8" s="45">
        <v>10.4</v>
      </c>
      <c r="R8" s="46">
        <f>P34</f>
        <v>106</v>
      </c>
      <c r="S8" s="46">
        <f t="shared" si="0"/>
        <v>1</v>
      </c>
    </row>
    <row r="9" spans="1:20" ht="14.4" customHeight="1">
      <c r="A9" s="104"/>
      <c r="B9" s="107" t="s">
        <v>14</v>
      </c>
      <c r="C9" s="107"/>
      <c r="D9" s="7">
        <v>50</v>
      </c>
      <c r="E9" s="8"/>
      <c r="F9" s="107" t="s">
        <v>15</v>
      </c>
      <c r="G9" s="107"/>
      <c r="H9" s="5"/>
      <c r="I9" s="4"/>
      <c r="J9" s="75"/>
      <c r="K9" s="76"/>
      <c r="L9" s="77"/>
      <c r="M9" s="28"/>
      <c r="N9" s="131"/>
      <c r="O9" s="132"/>
      <c r="P9" s="101"/>
      <c r="Q9" s="19">
        <v>10.5</v>
      </c>
      <c r="R9" s="12">
        <f>P43</f>
        <v>49</v>
      </c>
      <c r="S9" s="12">
        <f t="shared" si="0"/>
        <v>4</v>
      </c>
    </row>
    <row r="10" spans="1:20" ht="14.4" customHeight="1">
      <c r="A10" s="104"/>
      <c r="B10" s="4"/>
      <c r="C10" s="4"/>
      <c r="D10" s="4"/>
      <c r="E10" s="4"/>
      <c r="F10" s="107" t="s">
        <v>16</v>
      </c>
      <c r="G10" s="107"/>
      <c r="H10" s="5"/>
      <c r="I10" s="4"/>
      <c r="J10" s="78"/>
      <c r="K10" s="79"/>
      <c r="L10" s="80"/>
      <c r="M10" s="29"/>
      <c r="N10" s="133"/>
      <c r="O10" s="134"/>
      <c r="P10" s="101"/>
      <c r="Q10" s="19">
        <v>10.6</v>
      </c>
      <c r="R10" s="12">
        <f>P52</f>
        <v>-68</v>
      </c>
      <c r="S10" s="12">
        <f t="shared" si="0"/>
        <v>10</v>
      </c>
      <c r="T10" s="37" t="s">
        <v>28</v>
      </c>
    </row>
    <row r="11" spans="1:20" ht="14.4" customHeight="1">
      <c r="A11" s="104"/>
      <c r="B11" s="107" t="s">
        <v>17</v>
      </c>
      <c r="C11" s="107"/>
      <c r="D11" s="6">
        <f>E4+E5+E6+E7+E8+D9</f>
        <v>62</v>
      </c>
      <c r="E11" s="8"/>
      <c r="F11" s="107" t="s">
        <v>17</v>
      </c>
      <c r="G11" s="107"/>
      <c r="H11" s="6">
        <f>I4+I5+I6+I7+I8+(H9*-10)+(H10*-20)</f>
        <v>0</v>
      </c>
      <c r="I11" s="4"/>
      <c r="J11" s="4" t="s">
        <v>17</v>
      </c>
      <c r="K11" s="108">
        <v>-2</v>
      </c>
      <c r="L11" s="109"/>
      <c r="M11" s="110"/>
      <c r="N11" s="4" t="s">
        <v>17</v>
      </c>
      <c r="O11" s="30">
        <f>-112+40</f>
        <v>-72</v>
      </c>
      <c r="P11" s="9" t="str">
        <f>IF(R5&lt;0,"Yếu",IF(R5&lt;=20,"Trung bình",IF(R5&lt;=40,"Khá","Xuất sắc")))</f>
        <v>Yếu</v>
      </c>
      <c r="Q11" s="33">
        <v>10.7</v>
      </c>
      <c r="R11" s="34">
        <f>P61</f>
        <v>84</v>
      </c>
      <c r="S11" s="34">
        <f t="shared" si="0"/>
        <v>2</v>
      </c>
    </row>
    <row r="12" spans="1:20" ht="14.4" customHeight="1">
      <c r="A12" s="103" t="s">
        <v>58</v>
      </c>
      <c r="B12" s="3" t="s">
        <v>6</v>
      </c>
      <c r="C12" s="4"/>
      <c r="D12" s="4"/>
      <c r="E12" s="4" t="s">
        <v>7</v>
      </c>
      <c r="F12" s="4" t="s">
        <v>8</v>
      </c>
      <c r="G12" s="4"/>
      <c r="H12" s="4"/>
      <c r="I12" s="4" t="s">
        <v>9</v>
      </c>
      <c r="J12" s="114" t="s">
        <v>67</v>
      </c>
      <c r="K12" s="115"/>
      <c r="L12" s="115"/>
      <c r="M12" s="27"/>
      <c r="N12" s="47" t="s">
        <v>100</v>
      </c>
      <c r="O12" s="48"/>
      <c r="P12" s="102">
        <f>S6</f>
        <v>5</v>
      </c>
      <c r="Q12" s="21">
        <v>10.8</v>
      </c>
      <c r="R12" s="13">
        <f>P70</f>
        <v>-51</v>
      </c>
      <c r="S12" s="13">
        <f t="shared" si="0"/>
        <v>8</v>
      </c>
    </row>
    <row r="13" spans="1:20" ht="14.4" customHeight="1">
      <c r="A13" s="104"/>
      <c r="B13" s="4">
        <v>10</v>
      </c>
      <c r="C13" s="5">
        <v>2</v>
      </c>
      <c r="D13" s="4" t="s">
        <v>10</v>
      </c>
      <c r="E13" s="6">
        <f>C13*5</f>
        <v>10</v>
      </c>
      <c r="F13" s="4">
        <v>4</v>
      </c>
      <c r="G13" s="5"/>
      <c r="H13" s="4" t="s">
        <v>10</v>
      </c>
      <c r="I13" s="6">
        <f>G13*(-1)</f>
        <v>0</v>
      </c>
      <c r="J13" s="116"/>
      <c r="K13" s="117"/>
      <c r="L13" s="117"/>
      <c r="M13" s="28"/>
      <c r="N13" s="49"/>
      <c r="O13" s="50"/>
      <c r="P13" s="102"/>
      <c r="Q13" s="33">
        <v>10.9</v>
      </c>
      <c r="R13" s="34">
        <f>P79</f>
        <v>59</v>
      </c>
      <c r="S13" s="34">
        <f t="shared" si="0"/>
        <v>3</v>
      </c>
    </row>
    <row r="14" spans="1:20" ht="14.4" customHeight="1">
      <c r="A14" s="104"/>
      <c r="B14" s="4">
        <v>9</v>
      </c>
      <c r="C14" s="5">
        <v>1</v>
      </c>
      <c r="D14" s="4" t="s">
        <v>10</v>
      </c>
      <c r="E14" s="6">
        <f>C14*4</f>
        <v>4</v>
      </c>
      <c r="F14" s="4">
        <v>3</v>
      </c>
      <c r="G14" s="5">
        <v>1</v>
      </c>
      <c r="H14" s="4" t="s">
        <v>10</v>
      </c>
      <c r="I14" s="6">
        <f>G14*(-2)</f>
        <v>-2</v>
      </c>
      <c r="J14" s="116"/>
      <c r="K14" s="117"/>
      <c r="L14" s="117"/>
      <c r="M14" s="28"/>
      <c r="N14" s="49"/>
      <c r="O14" s="50"/>
      <c r="P14" s="102"/>
      <c r="Q14" s="31" t="s">
        <v>18</v>
      </c>
      <c r="R14" s="12">
        <f>P88</f>
        <v>-66</v>
      </c>
      <c r="S14" s="12">
        <f t="shared" si="0"/>
        <v>9</v>
      </c>
    </row>
    <row r="15" spans="1:20" ht="14.4" customHeight="1">
      <c r="A15" s="104"/>
      <c r="B15" s="4">
        <v>8</v>
      </c>
      <c r="C15" s="5">
        <v>1</v>
      </c>
      <c r="D15" s="4" t="s">
        <v>10</v>
      </c>
      <c r="E15" s="24">
        <f>C15*3</f>
        <v>3</v>
      </c>
      <c r="F15" s="4">
        <v>2</v>
      </c>
      <c r="G15" s="5"/>
      <c r="H15" s="4" t="s">
        <v>10</v>
      </c>
      <c r="I15" s="6">
        <f>G15*(-3)</f>
        <v>0</v>
      </c>
      <c r="J15" s="116"/>
      <c r="K15" s="117"/>
      <c r="L15" s="117"/>
      <c r="M15" s="28"/>
      <c r="N15" s="49"/>
      <c r="O15" s="50"/>
      <c r="P15" s="102"/>
    </row>
    <row r="16" spans="1:20" ht="14.4" customHeight="1">
      <c r="A16" s="104"/>
      <c r="B16" s="25"/>
      <c r="C16" s="22"/>
      <c r="D16" s="22"/>
      <c r="E16" s="22"/>
      <c r="F16" s="4">
        <v>1</v>
      </c>
      <c r="G16" s="5"/>
      <c r="H16" s="4" t="s">
        <v>10</v>
      </c>
      <c r="I16" s="6">
        <f>G16*(-4)</f>
        <v>0</v>
      </c>
      <c r="J16" s="116"/>
      <c r="K16" s="117"/>
      <c r="L16" s="117"/>
      <c r="M16" s="28"/>
      <c r="N16" s="49"/>
      <c r="O16" s="50"/>
      <c r="P16" s="101">
        <f>D20+H20+K20+O20</f>
        <v>44</v>
      </c>
    </row>
    <row r="17" spans="1:16" ht="14.4" customHeight="1">
      <c r="A17" s="104"/>
      <c r="B17" s="26"/>
      <c r="C17" s="22"/>
      <c r="D17" s="22"/>
      <c r="E17" s="22"/>
      <c r="F17" s="4">
        <v>0</v>
      </c>
      <c r="G17" s="5"/>
      <c r="H17" s="4" t="s">
        <v>10</v>
      </c>
      <c r="I17" s="6">
        <f>G17*(-5)</f>
        <v>0</v>
      </c>
      <c r="J17" s="116"/>
      <c r="K17" s="117"/>
      <c r="L17" s="117"/>
      <c r="M17" s="28"/>
      <c r="N17" s="49"/>
      <c r="O17" s="50"/>
      <c r="P17" s="101"/>
    </row>
    <row r="18" spans="1:16" ht="14.4" customHeight="1">
      <c r="A18" s="104"/>
      <c r="B18" s="107" t="s">
        <v>14</v>
      </c>
      <c r="C18" s="107"/>
      <c r="D18" s="7">
        <v>50</v>
      </c>
      <c r="E18" s="8"/>
      <c r="F18" s="107" t="s">
        <v>15</v>
      </c>
      <c r="G18" s="107"/>
      <c r="H18" s="5"/>
      <c r="I18" s="4"/>
      <c r="J18" s="116"/>
      <c r="K18" s="117"/>
      <c r="L18" s="117"/>
      <c r="M18" s="28"/>
      <c r="N18" s="49"/>
      <c r="O18" s="50"/>
      <c r="P18" s="101"/>
    </row>
    <row r="19" spans="1:16" ht="14.4" customHeight="1">
      <c r="A19" s="104"/>
      <c r="B19" s="4"/>
      <c r="C19" s="4"/>
      <c r="D19" s="4"/>
      <c r="E19" s="4"/>
      <c r="F19" s="107" t="s">
        <v>16</v>
      </c>
      <c r="G19" s="107"/>
      <c r="H19" s="5"/>
      <c r="I19" s="4"/>
      <c r="J19" s="118"/>
      <c r="K19" s="119"/>
      <c r="L19" s="119"/>
      <c r="M19" s="29"/>
      <c r="N19" s="51"/>
      <c r="O19" s="52"/>
      <c r="P19" s="101"/>
    </row>
    <row r="20" spans="1:16" ht="14.4" customHeight="1">
      <c r="A20" s="104"/>
      <c r="B20" s="107" t="s">
        <v>17</v>
      </c>
      <c r="C20" s="107"/>
      <c r="D20" s="6">
        <f>E13+E14+E15+E16+E17+D18</f>
        <v>67</v>
      </c>
      <c r="E20" s="8"/>
      <c r="F20" s="107" t="s">
        <v>17</v>
      </c>
      <c r="G20" s="107"/>
      <c r="H20" s="6">
        <f>I13+I14+I15+I16+I17+(H18*-10)+(H19*-20)</f>
        <v>-2</v>
      </c>
      <c r="I20" s="4"/>
      <c r="J20" s="4" t="s">
        <v>17</v>
      </c>
      <c r="K20" s="108">
        <v>-51</v>
      </c>
      <c r="L20" s="109"/>
      <c r="M20" s="110"/>
      <c r="N20" s="4" t="s">
        <v>17</v>
      </c>
      <c r="O20" s="30">
        <f>-10+40</f>
        <v>30</v>
      </c>
      <c r="P20" s="9" t="str">
        <f>IF(R6&lt;0,"Yếu",IF(R6&lt;=20,"Trung bình",IF(R6&lt;=40,"Khá","Xuất sắc")))</f>
        <v>Xuất sắc</v>
      </c>
    </row>
    <row r="21" spans="1:16" ht="14.4" customHeight="1">
      <c r="A21" s="103" t="s">
        <v>31</v>
      </c>
      <c r="B21" s="3" t="s">
        <v>6</v>
      </c>
      <c r="C21" s="4"/>
      <c r="D21" s="4"/>
      <c r="E21" s="4" t="s">
        <v>7</v>
      </c>
      <c r="F21" s="4" t="s">
        <v>8</v>
      </c>
      <c r="G21" s="4"/>
      <c r="H21" s="4"/>
      <c r="I21" s="4" t="s">
        <v>9</v>
      </c>
      <c r="J21" s="58" t="s">
        <v>68</v>
      </c>
      <c r="K21" s="73"/>
      <c r="L21" s="74"/>
      <c r="M21" s="27"/>
      <c r="N21" s="47" t="s">
        <v>101</v>
      </c>
      <c r="O21" s="53"/>
      <c r="P21" s="102">
        <f>S7</f>
        <v>6</v>
      </c>
    </row>
    <row r="22" spans="1:16" ht="14.4" customHeight="1">
      <c r="A22" s="104"/>
      <c r="B22" s="4">
        <v>10</v>
      </c>
      <c r="C22" s="5">
        <v>2</v>
      </c>
      <c r="D22" s="4" t="s">
        <v>10</v>
      </c>
      <c r="E22" s="6">
        <f>C22*5</f>
        <v>10</v>
      </c>
      <c r="F22" s="4">
        <v>4</v>
      </c>
      <c r="G22" s="5"/>
      <c r="H22" s="4" t="s">
        <v>10</v>
      </c>
      <c r="I22" s="6">
        <f>G22*(-1)</f>
        <v>0</v>
      </c>
      <c r="J22" s="75"/>
      <c r="K22" s="76"/>
      <c r="L22" s="77"/>
      <c r="M22" s="28"/>
      <c r="N22" s="54"/>
      <c r="O22" s="55"/>
      <c r="P22" s="102"/>
    </row>
    <row r="23" spans="1:16" ht="14.4" customHeight="1">
      <c r="A23" s="104"/>
      <c r="B23" s="4">
        <v>9</v>
      </c>
      <c r="C23" s="5">
        <v>1</v>
      </c>
      <c r="D23" s="4" t="s">
        <v>10</v>
      </c>
      <c r="E23" s="6">
        <f>C23*4</f>
        <v>4</v>
      </c>
      <c r="F23" s="4">
        <v>3</v>
      </c>
      <c r="G23" s="5"/>
      <c r="H23" s="4" t="s">
        <v>10</v>
      </c>
      <c r="I23" s="6">
        <f>G23*(-2)</f>
        <v>0</v>
      </c>
      <c r="J23" s="75"/>
      <c r="K23" s="76"/>
      <c r="L23" s="77"/>
      <c r="M23" s="28"/>
      <c r="N23" s="54"/>
      <c r="O23" s="55"/>
      <c r="P23" s="102"/>
    </row>
    <row r="24" spans="1:16" ht="14.4" customHeight="1">
      <c r="A24" s="104"/>
      <c r="B24" s="4">
        <v>8</v>
      </c>
      <c r="C24" s="5"/>
      <c r="D24" s="4" t="s">
        <v>10</v>
      </c>
      <c r="E24" s="24">
        <f>C24*3</f>
        <v>0</v>
      </c>
      <c r="F24" s="4">
        <v>2</v>
      </c>
      <c r="G24" s="5"/>
      <c r="H24" s="4" t="s">
        <v>10</v>
      </c>
      <c r="I24" s="6">
        <f>G24*(-3)</f>
        <v>0</v>
      </c>
      <c r="J24" s="75"/>
      <c r="K24" s="76"/>
      <c r="L24" s="77"/>
      <c r="M24" s="28"/>
      <c r="N24" s="54"/>
      <c r="O24" s="55"/>
      <c r="P24" s="102"/>
    </row>
    <row r="25" spans="1:16" ht="14.4" customHeight="1">
      <c r="A25" s="104"/>
      <c r="B25" s="25"/>
      <c r="C25" s="22"/>
      <c r="D25" s="22"/>
      <c r="E25" s="22"/>
      <c r="F25" s="4">
        <v>1</v>
      </c>
      <c r="G25" s="5"/>
      <c r="H25" s="4" t="s">
        <v>10</v>
      </c>
      <c r="I25" s="6">
        <f>G25*(-4)</f>
        <v>0</v>
      </c>
      <c r="J25" s="75"/>
      <c r="K25" s="76"/>
      <c r="L25" s="77"/>
      <c r="M25" s="28"/>
      <c r="N25" s="54"/>
      <c r="O25" s="55"/>
      <c r="P25" s="101">
        <f>D29+H29+K29+O29</f>
        <v>8</v>
      </c>
    </row>
    <row r="26" spans="1:16" ht="14.4" customHeight="1">
      <c r="A26" s="104"/>
      <c r="B26" s="26"/>
      <c r="C26" s="22"/>
      <c r="D26" s="22"/>
      <c r="E26" s="22"/>
      <c r="F26" s="4">
        <v>0</v>
      </c>
      <c r="G26" s="5"/>
      <c r="H26" s="4" t="s">
        <v>10</v>
      </c>
      <c r="I26" s="6">
        <f>G26*(-5)</f>
        <v>0</v>
      </c>
      <c r="J26" s="75"/>
      <c r="K26" s="76"/>
      <c r="L26" s="77"/>
      <c r="M26" s="28"/>
      <c r="N26" s="54"/>
      <c r="O26" s="55"/>
      <c r="P26" s="101"/>
    </row>
    <row r="27" spans="1:16" ht="14.4" customHeight="1">
      <c r="A27" s="104"/>
      <c r="B27" s="107" t="s">
        <v>14</v>
      </c>
      <c r="C27" s="107"/>
      <c r="D27" s="7">
        <v>50</v>
      </c>
      <c r="E27" s="8"/>
      <c r="F27" s="107" t="s">
        <v>15</v>
      </c>
      <c r="G27" s="107"/>
      <c r="H27" s="5"/>
      <c r="I27" s="4"/>
      <c r="J27" s="75"/>
      <c r="K27" s="76"/>
      <c r="L27" s="77"/>
      <c r="M27" s="28"/>
      <c r="N27" s="54"/>
      <c r="O27" s="55"/>
      <c r="P27" s="101"/>
    </row>
    <row r="28" spans="1:16" ht="14.4" customHeight="1">
      <c r="A28" s="104"/>
      <c r="B28" s="4"/>
      <c r="C28" s="4"/>
      <c r="D28" s="4"/>
      <c r="E28" s="4"/>
      <c r="F28" s="107" t="s">
        <v>16</v>
      </c>
      <c r="G28" s="107"/>
      <c r="H28" s="5"/>
      <c r="I28" s="4"/>
      <c r="J28" s="78"/>
      <c r="K28" s="79"/>
      <c r="L28" s="80"/>
      <c r="M28" s="29"/>
      <c r="N28" s="56"/>
      <c r="O28" s="57"/>
      <c r="P28" s="101"/>
    </row>
    <row r="29" spans="1:16" ht="14.4" customHeight="1">
      <c r="A29" s="104"/>
      <c r="B29" s="107" t="s">
        <v>17</v>
      </c>
      <c r="C29" s="107"/>
      <c r="D29" s="6">
        <f>E22+E23+E24+E25+E26+D27</f>
        <v>64</v>
      </c>
      <c r="E29" s="8"/>
      <c r="F29" s="107" t="s">
        <v>17</v>
      </c>
      <c r="G29" s="107"/>
      <c r="H29" s="6">
        <f>I22+I23+I24+I25+I26+(H27*-10)+(H28*-20)</f>
        <v>0</v>
      </c>
      <c r="I29" s="4"/>
      <c r="J29" s="4" t="s">
        <v>17</v>
      </c>
      <c r="K29" s="111">
        <v>-44</v>
      </c>
      <c r="L29" s="112"/>
      <c r="M29" s="113"/>
      <c r="N29" s="4" t="s">
        <v>19</v>
      </c>
      <c r="O29" s="39">
        <f>-52+40</f>
        <v>-12</v>
      </c>
      <c r="P29" s="9" t="str">
        <f>IF(R7&lt;0,"Yếu",IF(R7&lt;=20,"Trung bình",IF(R7&lt;=40,"Khá","Xuất sắc")))</f>
        <v>Trung bình</v>
      </c>
    </row>
    <row r="30" spans="1:16" ht="14.4" customHeight="1">
      <c r="A30" s="103" t="s">
        <v>32</v>
      </c>
      <c r="B30" s="3" t="s">
        <v>6</v>
      </c>
      <c r="C30" s="4"/>
      <c r="D30" s="4"/>
      <c r="E30" s="4" t="s">
        <v>7</v>
      </c>
      <c r="F30" s="4" t="s">
        <v>8</v>
      </c>
      <c r="G30" s="4"/>
      <c r="H30" s="4"/>
      <c r="I30" s="4" t="s">
        <v>9</v>
      </c>
      <c r="J30" s="58"/>
      <c r="K30" s="73"/>
      <c r="L30" s="74"/>
      <c r="M30" s="27"/>
      <c r="N30" s="92" t="s">
        <v>102</v>
      </c>
      <c r="O30" s="93"/>
      <c r="P30" s="102">
        <f>S8</f>
        <v>1</v>
      </c>
    </row>
    <row r="31" spans="1:16" ht="14.4" customHeight="1">
      <c r="A31" s="104"/>
      <c r="B31" s="4">
        <v>10</v>
      </c>
      <c r="C31" s="5"/>
      <c r="D31" s="4" t="s">
        <v>10</v>
      </c>
      <c r="E31" s="6">
        <f>C31*5</f>
        <v>0</v>
      </c>
      <c r="F31" s="4">
        <v>4</v>
      </c>
      <c r="G31" s="5">
        <v>1</v>
      </c>
      <c r="H31" s="4" t="s">
        <v>10</v>
      </c>
      <c r="I31" s="6">
        <f>G31*(-1)</f>
        <v>-1</v>
      </c>
      <c r="J31" s="75"/>
      <c r="K31" s="76"/>
      <c r="L31" s="77"/>
      <c r="M31" s="28"/>
      <c r="N31" s="94"/>
      <c r="O31" s="95"/>
      <c r="P31" s="102"/>
    </row>
    <row r="32" spans="1:16" ht="14.4" customHeight="1">
      <c r="A32" s="104"/>
      <c r="B32" s="4">
        <v>9</v>
      </c>
      <c r="C32" s="5">
        <v>3</v>
      </c>
      <c r="D32" s="4" t="s">
        <v>10</v>
      </c>
      <c r="E32" s="6">
        <f>C32*4</f>
        <v>12</v>
      </c>
      <c r="F32" s="4">
        <v>3</v>
      </c>
      <c r="G32" s="5"/>
      <c r="H32" s="4" t="s">
        <v>10</v>
      </c>
      <c r="I32" s="6">
        <f>G32*(-2)</f>
        <v>0</v>
      </c>
      <c r="J32" s="75"/>
      <c r="K32" s="76"/>
      <c r="L32" s="77"/>
      <c r="M32" s="28"/>
      <c r="N32" s="94"/>
      <c r="O32" s="95"/>
      <c r="P32" s="102"/>
    </row>
    <row r="33" spans="1:16" ht="14.4" customHeight="1">
      <c r="A33" s="104"/>
      <c r="B33" s="4">
        <v>8</v>
      </c>
      <c r="C33" s="5">
        <v>4</v>
      </c>
      <c r="D33" s="4" t="s">
        <v>10</v>
      </c>
      <c r="E33" s="24">
        <f>C33*3</f>
        <v>12</v>
      </c>
      <c r="F33" s="4">
        <v>2</v>
      </c>
      <c r="G33" s="5">
        <v>1</v>
      </c>
      <c r="H33" s="4" t="s">
        <v>10</v>
      </c>
      <c r="I33" s="6">
        <f>G33*(-3)</f>
        <v>-3</v>
      </c>
      <c r="J33" s="75"/>
      <c r="K33" s="76"/>
      <c r="L33" s="77"/>
      <c r="M33" s="28"/>
      <c r="N33" s="94"/>
      <c r="O33" s="95"/>
      <c r="P33" s="102"/>
    </row>
    <row r="34" spans="1:16" ht="14.4" customHeight="1">
      <c r="A34" s="104"/>
      <c r="B34" s="25"/>
      <c r="C34" s="22"/>
      <c r="D34" s="22"/>
      <c r="E34" s="22"/>
      <c r="F34" s="4">
        <v>1</v>
      </c>
      <c r="G34" s="5"/>
      <c r="H34" s="4" t="s">
        <v>10</v>
      </c>
      <c r="I34" s="6">
        <f>G34*(-4)</f>
        <v>0</v>
      </c>
      <c r="J34" s="75"/>
      <c r="K34" s="76"/>
      <c r="L34" s="77"/>
      <c r="M34" s="28"/>
      <c r="N34" s="94"/>
      <c r="O34" s="95"/>
      <c r="P34" s="101">
        <f>D38+H38+K38+O38</f>
        <v>106</v>
      </c>
    </row>
    <row r="35" spans="1:16" ht="14.4" customHeight="1">
      <c r="A35" s="104"/>
      <c r="B35" s="26"/>
      <c r="C35" s="22"/>
      <c r="D35" s="22"/>
      <c r="E35" s="22"/>
      <c r="F35" s="4">
        <v>0</v>
      </c>
      <c r="G35" s="5"/>
      <c r="H35" s="4" t="s">
        <v>10</v>
      </c>
      <c r="I35" s="6">
        <f>G35*(-5)</f>
        <v>0</v>
      </c>
      <c r="J35" s="75"/>
      <c r="K35" s="76"/>
      <c r="L35" s="77"/>
      <c r="M35" s="28"/>
      <c r="N35" s="94"/>
      <c r="O35" s="95"/>
      <c r="P35" s="101"/>
    </row>
    <row r="36" spans="1:16" ht="14.4" customHeight="1">
      <c r="A36" s="104"/>
      <c r="B36" s="107" t="s">
        <v>14</v>
      </c>
      <c r="C36" s="107"/>
      <c r="D36" s="7">
        <v>50</v>
      </c>
      <c r="E36" s="8"/>
      <c r="F36" s="107" t="s">
        <v>15</v>
      </c>
      <c r="G36" s="107"/>
      <c r="H36" s="5"/>
      <c r="I36" s="4"/>
      <c r="J36" s="75"/>
      <c r="K36" s="76"/>
      <c r="L36" s="77"/>
      <c r="M36" s="28"/>
      <c r="N36" s="94"/>
      <c r="O36" s="95"/>
      <c r="P36" s="101"/>
    </row>
    <row r="37" spans="1:16" ht="14.4" customHeight="1">
      <c r="A37" s="104"/>
      <c r="B37" s="4"/>
      <c r="C37" s="4"/>
      <c r="D37" s="4"/>
      <c r="E37" s="4"/>
      <c r="F37" s="107" t="s">
        <v>16</v>
      </c>
      <c r="G37" s="107"/>
      <c r="H37" s="5"/>
      <c r="I37" s="4"/>
      <c r="J37" s="78"/>
      <c r="K37" s="79"/>
      <c r="L37" s="80"/>
      <c r="M37" s="29"/>
      <c r="N37" s="96"/>
      <c r="O37" s="97"/>
      <c r="P37" s="101"/>
    </row>
    <row r="38" spans="1:16" ht="14.4" customHeight="1">
      <c r="A38" s="104"/>
      <c r="B38" s="107" t="s">
        <v>17</v>
      </c>
      <c r="C38" s="107"/>
      <c r="D38" s="6">
        <f>E31+E32+E33+E34+E35+D36</f>
        <v>74</v>
      </c>
      <c r="E38" s="8"/>
      <c r="F38" s="107" t="s">
        <v>17</v>
      </c>
      <c r="G38" s="107"/>
      <c r="H38" s="6">
        <f>I31+I32+I33+I34+I35+(H36*-10)+(H37*-20)</f>
        <v>-4</v>
      </c>
      <c r="I38" s="4"/>
      <c r="J38" s="4" t="s">
        <v>17</v>
      </c>
      <c r="K38" s="108"/>
      <c r="L38" s="109"/>
      <c r="M38" s="110"/>
      <c r="N38" s="4" t="s">
        <v>17</v>
      </c>
      <c r="O38" s="30">
        <f>-4+40</f>
        <v>36</v>
      </c>
      <c r="P38" s="9" t="str">
        <f>IF(R8&lt;0,"Yếu",IF(R8&lt;=20,"Trung bình",IF(R8&lt;=40,"Khá","Xuất sắc")))</f>
        <v>Xuất sắc</v>
      </c>
    </row>
    <row r="39" spans="1:16" ht="14.4" customHeight="1">
      <c r="A39" s="103" t="s">
        <v>33</v>
      </c>
      <c r="B39" s="3" t="s">
        <v>6</v>
      </c>
      <c r="C39" s="4"/>
      <c r="D39" s="4"/>
      <c r="E39" s="4" t="s">
        <v>7</v>
      </c>
      <c r="F39" s="4" t="s">
        <v>8</v>
      </c>
      <c r="G39" s="4"/>
      <c r="H39" s="4"/>
      <c r="I39" s="4" t="s">
        <v>9</v>
      </c>
      <c r="J39" s="58"/>
      <c r="K39" s="73"/>
      <c r="L39" s="74"/>
      <c r="M39" s="27"/>
      <c r="N39" s="67" t="s">
        <v>87</v>
      </c>
      <c r="O39" s="81"/>
      <c r="P39" s="102">
        <f>S9</f>
        <v>4</v>
      </c>
    </row>
    <row r="40" spans="1:16" ht="14.4" customHeight="1">
      <c r="A40" s="104"/>
      <c r="B40" s="4">
        <v>10</v>
      </c>
      <c r="C40" s="5"/>
      <c r="D40" s="4" t="s">
        <v>10</v>
      </c>
      <c r="E40" s="6">
        <f>C40*5</f>
        <v>0</v>
      </c>
      <c r="F40" s="4">
        <v>4</v>
      </c>
      <c r="G40" s="5"/>
      <c r="H40" s="4" t="s">
        <v>10</v>
      </c>
      <c r="I40" s="6">
        <f>G40*(-1)</f>
        <v>0</v>
      </c>
      <c r="J40" s="75"/>
      <c r="K40" s="76"/>
      <c r="L40" s="77"/>
      <c r="M40" s="28"/>
      <c r="N40" s="82"/>
      <c r="O40" s="83"/>
      <c r="P40" s="102"/>
    </row>
    <row r="41" spans="1:16" ht="14.4" customHeight="1">
      <c r="A41" s="104"/>
      <c r="B41" s="4">
        <v>9</v>
      </c>
      <c r="C41" s="5"/>
      <c r="D41" s="4" t="s">
        <v>10</v>
      </c>
      <c r="E41" s="6">
        <f>C41*4</f>
        <v>0</v>
      </c>
      <c r="F41" s="4">
        <v>3</v>
      </c>
      <c r="G41" s="5"/>
      <c r="H41" s="4" t="s">
        <v>10</v>
      </c>
      <c r="I41" s="6">
        <f>G41*(-2)</f>
        <v>0</v>
      </c>
      <c r="J41" s="75"/>
      <c r="K41" s="76"/>
      <c r="L41" s="77"/>
      <c r="M41" s="28"/>
      <c r="N41" s="82"/>
      <c r="O41" s="83"/>
      <c r="P41" s="102"/>
    </row>
    <row r="42" spans="1:16" ht="14.4" customHeight="1">
      <c r="A42" s="104"/>
      <c r="B42" s="4">
        <v>8</v>
      </c>
      <c r="C42" s="5">
        <v>1</v>
      </c>
      <c r="D42" s="4" t="s">
        <v>10</v>
      </c>
      <c r="E42" s="24">
        <f>C42*3</f>
        <v>3</v>
      </c>
      <c r="F42" s="4">
        <v>2</v>
      </c>
      <c r="G42" s="5"/>
      <c r="H42" s="4" t="s">
        <v>10</v>
      </c>
      <c r="I42" s="6">
        <f>G42*(-3)</f>
        <v>0</v>
      </c>
      <c r="J42" s="75"/>
      <c r="K42" s="76"/>
      <c r="L42" s="77"/>
      <c r="M42" s="28"/>
      <c r="N42" s="82"/>
      <c r="O42" s="83"/>
      <c r="P42" s="102"/>
    </row>
    <row r="43" spans="1:16" ht="14.4" customHeight="1">
      <c r="A43" s="104"/>
      <c r="B43" s="25"/>
      <c r="C43" s="22"/>
      <c r="D43" s="22"/>
      <c r="E43" s="22"/>
      <c r="F43" s="4">
        <v>1</v>
      </c>
      <c r="G43" s="5"/>
      <c r="H43" s="4" t="s">
        <v>10</v>
      </c>
      <c r="I43" s="6">
        <f>G43*(-4)</f>
        <v>0</v>
      </c>
      <c r="J43" s="75"/>
      <c r="K43" s="76"/>
      <c r="L43" s="77"/>
      <c r="M43" s="28"/>
      <c r="N43" s="82"/>
      <c r="O43" s="83"/>
      <c r="P43" s="101">
        <f>D47+H47+K47+O47</f>
        <v>49</v>
      </c>
    </row>
    <row r="44" spans="1:16" ht="14.4" customHeight="1">
      <c r="A44" s="104"/>
      <c r="B44" s="26"/>
      <c r="C44" s="22"/>
      <c r="D44" s="22"/>
      <c r="E44" s="22"/>
      <c r="F44" s="4">
        <v>0</v>
      </c>
      <c r="G44" s="5"/>
      <c r="H44" s="4" t="s">
        <v>10</v>
      </c>
      <c r="I44" s="6">
        <f>G44*(-5)</f>
        <v>0</v>
      </c>
      <c r="J44" s="75"/>
      <c r="K44" s="76"/>
      <c r="L44" s="77"/>
      <c r="M44" s="28"/>
      <c r="N44" s="82"/>
      <c r="O44" s="83"/>
      <c r="P44" s="101"/>
    </row>
    <row r="45" spans="1:16" ht="14.4" customHeight="1">
      <c r="A45" s="104"/>
      <c r="B45" s="107" t="s">
        <v>14</v>
      </c>
      <c r="C45" s="107"/>
      <c r="D45" s="7">
        <v>50</v>
      </c>
      <c r="E45" s="8"/>
      <c r="F45" s="107" t="s">
        <v>15</v>
      </c>
      <c r="G45" s="107"/>
      <c r="H45" s="5"/>
      <c r="I45" s="4"/>
      <c r="J45" s="75"/>
      <c r="K45" s="76"/>
      <c r="L45" s="77"/>
      <c r="M45" s="28"/>
      <c r="N45" s="82"/>
      <c r="O45" s="83"/>
      <c r="P45" s="101"/>
    </row>
    <row r="46" spans="1:16" ht="14.4" customHeight="1">
      <c r="A46" s="104"/>
      <c r="B46" s="4"/>
      <c r="C46" s="4"/>
      <c r="D46" s="4"/>
      <c r="E46" s="4"/>
      <c r="F46" s="107" t="s">
        <v>16</v>
      </c>
      <c r="G46" s="107"/>
      <c r="H46" s="5"/>
      <c r="I46" s="4"/>
      <c r="J46" s="78"/>
      <c r="K46" s="79"/>
      <c r="L46" s="80"/>
      <c r="M46" s="29"/>
      <c r="N46" s="84"/>
      <c r="O46" s="85"/>
      <c r="P46" s="101"/>
    </row>
    <row r="47" spans="1:16" ht="14.4" customHeight="1">
      <c r="A47" s="105"/>
      <c r="B47" s="107" t="s">
        <v>17</v>
      </c>
      <c r="C47" s="107"/>
      <c r="D47" s="6">
        <f>E40+E41+E42+E43+E44+D45</f>
        <v>53</v>
      </c>
      <c r="E47" s="8"/>
      <c r="F47" s="107" t="s">
        <v>17</v>
      </c>
      <c r="G47" s="107"/>
      <c r="H47" s="6">
        <f>I40+I41+I42+I43+I44+(H45*-10)+(H46*-20)</f>
        <v>0</v>
      </c>
      <c r="I47" s="4"/>
      <c r="J47" s="4" t="s">
        <v>17</v>
      </c>
      <c r="K47" s="108"/>
      <c r="L47" s="109"/>
      <c r="M47" s="110"/>
      <c r="N47" s="4" t="s">
        <v>17</v>
      </c>
      <c r="O47" s="39">
        <v>-4</v>
      </c>
      <c r="P47" s="9" t="str">
        <f>IF(R9&lt;0,"Yếu",IF(R9&lt;=20,"Trung bình",IF(R9&lt;=40,"Khá","Xuất sắc")))</f>
        <v>Xuất sắc</v>
      </c>
    </row>
    <row r="48" spans="1:16" ht="14.4" customHeight="1">
      <c r="A48" s="106" t="s">
        <v>34</v>
      </c>
      <c r="B48" s="3" t="s">
        <v>6</v>
      </c>
      <c r="C48" s="4"/>
      <c r="D48" s="4"/>
      <c r="E48" s="4" t="s">
        <v>7</v>
      </c>
      <c r="F48" s="4" t="s">
        <v>8</v>
      </c>
      <c r="G48" s="4"/>
      <c r="H48" s="4"/>
      <c r="I48" s="4" t="s">
        <v>9</v>
      </c>
      <c r="J48" s="58" t="s">
        <v>69</v>
      </c>
      <c r="K48" s="73"/>
      <c r="L48" s="74"/>
      <c r="M48" s="27"/>
      <c r="N48" s="86" t="s">
        <v>97</v>
      </c>
      <c r="O48" s="87"/>
      <c r="P48" s="102">
        <f>S10</f>
        <v>10</v>
      </c>
    </row>
    <row r="49" spans="1:16" ht="14.4" customHeight="1">
      <c r="A49" s="107"/>
      <c r="B49" s="4">
        <v>10</v>
      </c>
      <c r="C49" s="5">
        <v>1</v>
      </c>
      <c r="D49" s="4" t="s">
        <v>10</v>
      </c>
      <c r="E49" s="6">
        <f>C49*5</f>
        <v>5</v>
      </c>
      <c r="F49" s="4">
        <v>4</v>
      </c>
      <c r="G49" s="5"/>
      <c r="H49" s="4" t="s">
        <v>10</v>
      </c>
      <c r="I49" s="6">
        <f>G49*(-1)</f>
        <v>0</v>
      </c>
      <c r="J49" s="75"/>
      <c r="K49" s="76"/>
      <c r="L49" s="77"/>
      <c r="M49" s="28"/>
      <c r="N49" s="88"/>
      <c r="O49" s="89"/>
      <c r="P49" s="102"/>
    </row>
    <row r="50" spans="1:16" ht="14.4" customHeight="1">
      <c r="A50" s="107"/>
      <c r="B50" s="4">
        <v>9</v>
      </c>
      <c r="C50" s="5">
        <v>1</v>
      </c>
      <c r="D50" s="4" t="s">
        <v>10</v>
      </c>
      <c r="E50" s="6">
        <f>C50*4</f>
        <v>4</v>
      </c>
      <c r="F50" s="4">
        <v>3</v>
      </c>
      <c r="G50" s="5"/>
      <c r="H50" s="4" t="s">
        <v>10</v>
      </c>
      <c r="I50" s="6">
        <f>G50*(-2)</f>
        <v>0</v>
      </c>
      <c r="J50" s="75"/>
      <c r="K50" s="76"/>
      <c r="L50" s="77"/>
      <c r="M50" s="28"/>
      <c r="N50" s="88"/>
      <c r="O50" s="89"/>
      <c r="P50" s="102"/>
    </row>
    <row r="51" spans="1:16" ht="14.4" customHeight="1">
      <c r="A51" s="107"/>
      <c r="B51" s="4">
        <v>8</v>
      </c>
      <c r="C51" s="5">
        <v>5</v>
      </c>
      <c r="D51" s="4" t="s">
        <v>10</v>
      </c>
      <c r="E51" s="24">
        <f>C51*3</f>
        <v>15</v>
      </c>
      <c r="F51" s="4">
        <v>2</v>
      </c>
      <c r="G51" s="5"/>
      <c r="H51" s="4" t="s">
        <v>10</v>
      </c>
      <c r="I51" s="6">
        <f>G51*(-3)</f>
        <v>0</v>
      </c>
      <c r="J51" s="75"/>
      <c r="K51" s="76"/>
      <c r="L51" s="77"/>
      <c r="M51" s="28"/>
      <c r="N51" s="88"/>
      <c r="O51" s="89"/>
      <c r="P51" s="102"/>
    </row>
    <row r="52" spans="1:16" ht="14.4" customHeight="1">
      <c r="A52" s="107"/>
      <c r="B52" s="25"/>
      <c r="C52" s="22"/>
      <c r="D52" s="22"/>
      <c r="E52" s="22"/>
      <c r="F52" s="4">
        <v>1</v>
      </c>
      <c r="G52" s="5"/>
      <c r="H52" s="4" t="s">
        <v>10</v>
      </c>
      <c r="I52" s="6">
        <f>G52*(-4)</f>
        <v>0</v>
      </c>
      <c r="J52" s="75"/>
      <c r="K52" s="76"/>
      <c r="L52" s="77"/>
      <c r="M52" s="28"/>
      <c r="N52" s="88"/>
      <c r="O52" s="89"/>
      <c r="P52" s="101">
        <f>D56+H56+K56+O56</f>
        <v>-68</v>
      </c>
    </row>
    <row r="53" spans="1:16" ht="14.4" customHeight="1">
      <c r="A53" s="107"/>
      <c r="B53" s="26"/>
      <c r="C53" s="22"/>
      <c r="D53" s="22"/>
      <c r="E53" s="22"/>
      <c r="F53" s="4">
        <v>0</v>
      </c>
      <c r="G53" s="5"/>
      <c r="H53" s="4" t="s">
        <v>10</v>
      </c>
      <c r="I53" s="6">
        <f>G53*(-5)</f>
        <v>0</v>
      </c>
      <c r="J53" s="75"/>
      <c r="K53" s="76"/>
      <c r="L53" s="77"/>
      <c r="M53" s="28"/>
      <c r="N53" s="88"/>
      <c r="O53" s="89"/>
      <c r="P53" s="101"/>
    </row>
    <row r="54" spans="1:16" ht="14.4" customHeight="1">
      <c r="A54" s="107"/>
      <c r="B54" s="107" t="s">
        <v>14</v>
      </c>
      <c r="C54" s="107"/>
      <c r="D54" s="7">
        <v>50</v>
      </c>
      <c r="E54" s="8"/>
      <c r="F54" s="107" t="s">
        <v>15</v>
      </c>
      <c r="G54" s="107"/>
      <c r="H54" s="5"/>
      <c r="I54" s="4"/>
      <c r="J54" s="75"/>
      <c r="K54" s="76"/>
      <c r="L54" s="77"/>
      <c r="M54" s="28"/>
      <c r="N54" s="88"/>
      <c r="O54" s="89"/>
      <c r="P54" s="101"/>
    </row>
    <row r="55" spans="1:16" ht="14.4" customHeight="1">
      <c r="A55" s="107"/>
      <c r="B55" s="4"/>
      <c r="C55" s="4"/>
      <c r="D55" s="4"/>
      <c r="E55" s="4"/>
      <c r="F55" s="107" t="s">
        <v>16</v>
      </c>
      <c r="G55" s="107"/>
      <c r="H55" s="5"/>
      <c r="I55" s="4"/>
      <c r="J55" s="78"/>
      <c r="K55" s="79"/>
      <c r="L55" s="80"/>
      <c r="M55" s="29"/>
      <c r="N55" s="90"/>
      <c r="O55" s="91"/>
      <c r="P55" s="101"/>
    </row>
    <row r="56" spans="1:16" ht="14.4" customHeight="1">
      <c r="A56" s="107"/>
      <c r="B56" s="107" t="s">
        <v>17</v>
      </c>
      <c r="C56" s="107"/>
      <c r="D56" s="6">
        <f>E49+E50+E51+E52+E53+D54</f>
        <v>74</v>
      </c>
      <c r="E56" s="8"/>
      <c r="F56" s="107" t="s">
        <v>17</v>
      </c>
      <c r="G56" s="107"/>
      <c r="H56" s="6">
        <f>I49+I50+I51+I52+I53+(H54*-10)+(H55*-20)</f>
        <v>0</v>
      </c>
      <c r="I56" s="4"/>
      <c r="J56" s="4" t="s">
        <v>17</v>
      </c>
      <c r="K56" s="108">
        <v>-82</v>
      </c>
      <c r="L56" s="109"/>
      <c r="M56" s="110"/>
      <c r="N56" s="4" t="s">
        <v>17</v>
      </c>
      <c r="O56" s="39">
        <v>-60</v>
      </c>
      <c r="P56" s="9" t="str">
        <f>IF(R10&lt;0,"Yếu",IF(R10&lt;=20,"Trung bình",IF(R10&lt;=40,"Khá","Xuất sắc")))</f>
        <v>Yếu</v>
      </c>
    </row>
    <row r="57" spans="1:16" ht="14.4" customHeight="1">
      <c r="A57" s="106" t="s">
        <v>35</v>
      </c>
      <c r="B57" s="3" t="s">
        <v>6</v>
      </c>
      <c r="C57" s="4"/>
      <c r="D57" s="4"/>
      <c r="E57" s="4" t="s">
        <v>7</v>
      </c>
      <c r="F57" s="4" t="s">
        <v>8</v>
      </c>
      <c r="G57" s="4"/>
      <c r="H57" s="4"/>
      <c r="I57" s="4" t="s">
        <v>9</v>
      </c>
      <c r="J57" s="58" t="s">
        <v>70</v>
      </c>
      <c r="K57" s="73"/>
      <c r="L57" s="74"/>
      <c r="M57" s="27"/>
      <c r="N57" s="67" t="s">
        <v>103</v>
      </c>
      <c r="O57" s="68"/>
      <c r="P57" s="102">
        <f>S11</f>
        <v>2</v>
      </c>
    </row>
    <row r="58" spans="1:16" ht="14.4" customHeight="1">
      <c r="A58" s="107"/>
      <c r="B58" s="4">
        <v>10</v>
      </c>
      <c r="C58" s="5">
        <v>3</v>
      </c>
      <c r="D58" s="4" t="s">
        <v>10</v>
      </c>
      <c r="E58" s="6">
        <f>C58*5</f>
        <v>15</v>
      </c>
      <c r="F58" s="4">
        <v>4</v>
      </c>
      <c r="G58" s="5"/>
      <c r="H58" s="4" t="s">
        <v>10</v>
      </c>
      <c r="I58" s="6">
        <f>G58*(-1)</f>
        <v>0</v>
      </c>
      <c r="J58" s="75"/>
      <c r="K58" s="76"/>
      <c r="L58" s="77"/>
      <c r="M58" s="28"/>
      <c r="N58" s="69"/>
      <c r="O58" s="70"/>
      <c r="P58" s="102"/>
    </row>
    <row r="59" spans="1:16" ht="14.4" customHeight="1">
      <c r="A59" s="107"/>
      <c r="B59" s="4">
        <v>9</v>
      </c>
      <c r="C59" s="5">
        <v>2</v>
      </c>
      <c r="D59" s="4" t="s">
        <v>10</v>
      </c>
      <c r="E59" s="6">
        <f>C59*4</f>
        <v>8</v>
      </c>
      <c r="F59" s="4">
        <v>3</v>
      </c>
      <c r="G59" s="5"/>
      <c r="H59" s="4" t="s">
        <v>10</v>
      </c>
      <c r="I59" s="6">
        <f>G59*(-2)</f>
        <v>0</v>
      </c>
      <c r="J59" s="75"/>
      <c r="K59" s="76"/>
      <c r="L59" s="77"/>
      <c r="M59" s="28"/>
      <c r="N59" s="69"/>
      <c r="O59" s="70"/>
      <c r="P59" s="102"/>
    </row>
    <row r="60" spans="1:16" ht="14.4" customHeight="1">
      <c r="A60" s="107"/>
      <c r="B60" s="4">
        <v>8</v>
      </c>
      <c r="C60" s="5">
        <v>1</v>
      </c>
      <c r="D60" s="4" t="s">
        <v>10</v>
      </c>
      <c r="E60" s="24">
        <f>C60*3</f>
        <v>3</v>
      </c>
      <c r="F60" s="4">
        <v>2</v>
      </c>
      <c r="G60" s="5"/>
      <c r="H60" s="4" t="s">
        <v>10</v>
      </c>
      <c r="I60" s="6">
        <f>G60*(-3)</f>
        <v>0</v>
      </c>
      <c r="J60" s="75"/>
      <c r="K60" s="76"/>
      <c r="L60" s="77"/>
      <c r="M60" s="28"/>
      <c r="N60" s="69"/>
      <c r="O60" s="70"/>
      <c r="P60" s="102"/>
    </row>
    <row r="61" spans="1:16" ht="14.4" customHeight="1">
      <c r="A61" s="107"/>
      <c r="B61" s="25"/>
      <c r="C61" s="22"/>
      <c r="D61" s="22"/>
      <c r="E61" s="22"/>
      <c r="F61" s="4">
        <v>1</v>
      </c>
      <c r="G61" s="5"/>
      <c r="H61" s="4" t="s">
        <v>10</v>
      </c>
      <c r="I61" s="6">
        <f>G61*(-4)</f>
        <v>0</v>
      </c>
      <c r="J61" s="75"/>
      <c r="K61" s="76"/>
      <c r="L61" s="77"/>
      <c r="M61" s="28"/>
      <c r="N61" s="69"/>
      <c r="O61" s="70"/>
      <c r="P61" s="101">
        <f>D65+H65+K65+O65</f>
        <v>84</v>
      </c>
    </row>
    <row r="62" spans="1:16" ht="14.4" customHeight="1">
      <c r="A62" s="107"/>
      <c r="B62" s="26"/>
      <c r="C62" s="22"/>
      <c r="D62" s="22"/>
      <c r="E62" s="22"/>
      <c r="F62" s="4">
        <v>0</v>
      </c>
      <c r="G62" s="5"/>
      <c r="H62" s="4" t="s">
        <v>10</v>
      </c>
      <c r="I62" s="6">
        <f>G62*(-5)</f>
        <v>0</v>
      </c>
      <c r="J62" s="75"/>
      <c r="K62" s="76"/>
      <c r="L62" s="77"/>
      <c r="M62" s="28"/>
      <c r="N62" s="69"/>
      <c r="O62" s="70"/>
      <c r="P62" s="101"/>
    </row>
    <row r="63" spans="1:16" ht="14.4" customHeight="1">
      <c r="A63" s="107"/>
      <c r="B63" s="107" t="s">
        <v>14</v>
      </c>
      <c r="C63" s="107"/>
      <c r="D63" s="7">
        <v>50</v>
      </c>
      <c r="E63" s="8"/>
      <c r="F63" s="107" t="s">
        <v>15</v>
      </c>
      <c r="G63" s="107"/>
      <c r="H63" s="5"/>
      <c r="I63" s="4"/>
      <c r="J63" s="75"/>
      <c r="K63" s="76"/>
      <c r="L63" s="77"/>
      <c r="M63" s="28"/>
      <c r="N63" s="69"/>
      <c r="O63" s="70"/>
      <c r="P63" s="101"/>
    </row>
    <row r="64" spans="1:16" ht="14.4" customHeight="1">
      <c r="A64" s="107"/>
      <c r="B64" s="4"/>
      <c r="C64" s="4"/>
      <c r="D64" s="4"/>
      <c r="E64" s="4"/>
      <c r="F64" s="107" t="s">
        <v>16</v>
      </c>
      <c r="G64" s="107"/>
      <c r="H64" s="5"/>
      <c r="I64" s="4"/>
      <c r="J64" s="78"/>
      <c r="K64" s="79"/>
      <c r="L64" s="80"/>
      <c r="M64" s="29"/>
      <c r="N64" s="71"/>
      <c r="O64" s="72"/>
      <c r="P64" s="101"/>
    </row>
    <row r="65" spans="1:16" ht="14.4" customHeight="1">
      <c r="A65" s="107"/>
      <c r="B65" s="107" t="s">
        <v>17</v>
      </c>
      <c r="C65" s="107"/>
      <c r="D65" s="6">
        <f>E58+E59+E60+E61+E62+D63</f>
        <v>76</v>
      </c>
      <c r="E65" s="8"/>
      <c r="F65" s="107" t="s">
        <v>17</v>
      </c>
      <c r="G65" s="107"/>
      <c r="H65" s="6">
        <f>I58+I59+I60+I61+I62+(H63*-10)+(H64*-20)</f>
        <v>0</v>
      </c>
      <c r="I65" s="4"/>
      <c r="J65" s="4" t="s">
        <v>17</v>
      </c>
      <c r="K65" s="108">
        <v>-6</v>
      </c>
      <c r="L65" s="109"/>
      <c r="M65" s="110"/>
      <c r="N65" s="4" t="s">
        <v>17</v>
      </c>
      <c r="O65" s="39">
        <f>-26+40</f>
        <v>14</v>
      </c>
      <c r="P65" s="15" t="str">
        <f>IF(R11&lt;0,"Yếu",IF(R11&lt;=20,"Trung bình",IF(R11&lt;=40,"Khá","Xuất sắc")))</f>
        <v>Xuất sắc</v>
      </c>
    </row>
    <row r="66" spans="1:16" ht="14.4" customHeight="1">
      <c r="A66" s="103" t="s">
        <v>60</v>
      </c>
      <c r="B66" s="3" t="s">
        <v>6</v>
      </c>
      <c r="C66" s="4"/>
      <c r="D66" s="4"/>
      <c r="E66" s="4" t="s">
        <v>7</v>
      </c>
      <c r="F66" s="4" t="s">
        <v>8</v>
      </c>
      <c r="G66" s="4"/>
      <c r="H66" s="4"/>
      <c r="I66" s="4" t="s">
        <v>9</v>
      </c>
      <c r="J66" s="58"/>
      <c r="K66" s="73"/>
      <c r="L66" s="74"/>
      <c r="M66" s="27"/>
      <c r="N66" s="67" t="s">
        <v>104</v>
      </c>
      <c r="O66" s="98"/>
      <c r="P66" s="102">
        <f>S12</f>
        <v>8</v>
      </c>
    </row>
    <row r="67" spans="1:16" ht="14.4" customHeight="1">
      <c r="A67" s="104"/>
      <c r="B67" s="4">
        <v>10</v>
      </c>
      <c r="C67" s="5">
        <v>2</v>
      </c>
      <c r="D67" s="4" t="s">
        <v>10</v>
      </c>
      <c r="E67" s="6">
        <f>C67*5</f>
        <v>10</v>
      </c>
      <c r="F67" s="4">
        <v>4</v>
      </c>
      <c r="G67" s="5"/>
      <c r="H67" s="4" t="s">
        <v>10</v>
      </c>
      <c r="I67" s="6">
        <f>G67*(-1)</f>
        <v>0</v>
      </c>
      <c r="J67" s="75"/>
      <c r="K67" s="76"/>
      <c r="L67" s="77"/>
      <c r="M67" s="28"/>
      <c r="N67" s="69"/>
      <c r="O67" s="99"/>
      <c r="P67" s="102"/>
    </row>
    <row r="68" spans="1:16" ht="14.4" customHeight="1">
      <c r="A68" s="104"/>
      <c r="B68" s="4">
        <v>9</v>
      </c>
      <c r="C68" s="5">
        <v>3</v>
      </c>
      <c r="D68" s="4" t="s">
        <v>10</v>
      </c>
      <c r="E68" s="6">
        <f>C68*4</f>
        <v>12</v>
      </c>
      <c r="F68" s="4">
        <v>3</v>
      </c>
      <c r="G68" s="5">
        <v>1</v>
      </c>
      <c r="H68" s="4" t="s">
        <v>10</v>
      </c>
      <c r="I68" s="6">
        <f>G68*(-2)</f>
        <v>-2</v>
      </c>
      <c r="J68" s="75"/>
      <c r="K68" s="76"/>
      <c r="L68" s="77"/>
      <c r="M68" s="28"/>
      <c r="N68" s="69"/>
      <c r="O68" s="99"/>
      <c r="P68" s="102"/>
    </row>
    <row r="69" spans="1:16" ht="14.4" customHeight="1">
      <c r="A69" s="104"/>
      <c r="B69" s="4">
        <v>8</v>
      </c>
      <c r="C69" s="5"/>
      <c r="D69" s="4" t="s">
        <v>10</v>
      </c>
      <c r="E69" s="24">
        <f>C69*3</f>
        <v>0</v>
      </c>
      <c r="F69" s="4">
        <v>2</v>
      </c>
      <c r="G69" s="5">
        <v>1</v>
      </c>
      <c r="H69" s="4" t="s">
        <v>10</v>
      </c>
      <c r="I69" s="6">
        <f>G69*(-3)</f>
        <v>-3</v>
      </c>
      <c r="J69" s="75"/>
      <c r="K69" s="76"/>
      <c r="L69" s="77"/>
      <c r="M69" s="28"/>
      <c r="N69" s="69"/>
      <c r="O69" s="99"/>
      <c r="P69" s="102"/>
    </row>
    <row r="70" spans="1:16" ht="14.4" customHeight="1">
      <c r="A70" s="104"/>
      <c r="B70" s="25"/>
      <c r="C70" s="22"/>
      <c r="D70" s="22"/>
      <c r="E70" s="22"/>
      <c r="F70" s="4">
        <v>1</v>
      </c>
      <c r="G70" s="5"/>
      <c r="H70" s="4" t="s">
        <v>10</v>
      </c>
      <c r="I70" s="6">
        <f>G70*(-4)</f>
        <v>0</v>
      </c>
      <c r="J70" s="75"/>
      <c r="K70" s="76"/>
      <c r="L70" s="77"/>
      <c r="M70" s="28"/>
      <c r="N70" s="69"/>
      <c r="O70" s="99"/>
      <c r="P70" s="101">
        <f>D74+H74+K74+O74</f>
        <v>-51</v>
      </c>
    </row>
    <row r="71" spans="1:16" ht="14.4" customHeight="1">
      <c r="A71" s="104"/>
      <c r="B71" s="26"/>
      <c r="C71" s="22"/>
      <c r="D71" s="22"/>
      <c r="E71" s="22"/>
      <c r="F71" s="4">
        <v>0</v>
      </c>
      <c r="G71" s="5"/>
      <c r="H71" s="4" t="s">
        <v>10</v>
      </c>
      <c r="I71" s="6">
        <f>G71*(-5)</f>
        <v>0</v>
      </c>
      <c r="J71" s="75"/>
      <c r="K71" s="76"/>
      <c r="L71" s="77"/>
      <c r="M71" s="28"/>
      <c r="N71" s="69"/>
      <c r="O71" s="99"/>
      <c r="P71" s="101"/>
    </row>
    <row r="72" spans="1:16" ht="14.4" customHeight="1">
      <c r="A72" s="104"/>
      <c r="B72" s="107" t="s">
        <v>14</v>
      </c>
      <c r="C72" s="107"/>
      <c r="D72" s="7">
        <v>50</v>
      </c>
      <c r="E72" s="8"/>
      <c r="F72" s="107" t="s">
        <v>15</v>
      </c>
      <c r="G72" s="107"/>
      <c r="H72" s="5"/>
      <c r="I72" s="4"/>
      <c r="J72" s="75"/>
      <c r="K72" s="76"/>
      <c r="L72" s="77"/>
      <c r="M72" s="28"/>
      <c r="N72" s="69"/>
      <c r="O72" s="99"/>
      <c r="P72" s="101"/>
    </row>
    <row r="73" spans="1:16" ht="14.4" customHeight="1">
      <c r="A73" s="104"/>
      <c r="B73" s="4"/>
      <c r="C73" s="4"/>
      <c r="D73" s="4"/>
      <c r="E73" s="4"/>
      <c r="F73" s="107" t="s">
        <v>16</v>
      </c>
      <c r="G73" s="107"/>
      <c r="H73" s="5"/>
      <c r="I73" s="4"/>
      <c r="J73" s="78"/>
      <c r="K73" s="79"/>
      <c r="L73" s="80"/>
      <c r="M73" s="29"/>
      <c r="N73" s="71"/>
      <c r="O73" s="100"/>
      <c r="P73" s="101"/>
    </row>
    <row r="74" spans="1:16" ht="14.4" customHeight="1">
      <c r="A74" s="104"/>
      <c r="B74" s="107" t="s">
        <v>17</v>
      </c>
      <c r="C74" s="107"/>
      <c r="D74" s="6">
        <f>E67+E68+E69+E70+E71+D72</f>
        <v>72</v>
      </c>
      <c r="E74" s="8"/>
      <c r="F74" s="107" t="s">
        <v>17</v>
      </c>
      <c r="G74" s="107"/>
      <c r="H74" s="6">
        <f>I67+I68+I69+I70+I71+(H72*-10)+(H73*-20)</f>
        <v>-5</v>
      </c>
      <c r="I74" s="4"/>
      <c r="J74" s="4" t="s">
        <v>17</v>
      </c>
      <c r="K74" s="108"/>
      <c r="L74" s="109"/>
      <c r="M74" s="110"/>
      <c r="N74" s="4" t="s">
        <v>17</v>
      </c>
      <c r="O74" s="30">
        <f>-158+40</f>
        <v>-118</v>
      </c>
      <c r="P74" s="9" t="str">
        <f>IF(R12&lt;0,"Yếu",IF(R12&lt;=20,"Trung bình",IF(R12&lt;=40,"Khá","Xuất sắc")))</f>
        <v>Yếu</v>
      </c>
    </row>
    <row r="75" spans="1:16" ht="14.4" customHeight="1">
      <c r="A75" s="103" t="s">
        <v>36</v>
      </c>
      <c r="B75" s="3" t="s">
        <v>6</v>
      </c>
      <c r="C75" s="4"/>
      <c r="D75" s="4"/>
      <c r="E75" s="4" t="s">
        <v>7</v>
      </c>
      <c r="F75" s="4" t="s">
        <v>8</v>
      </c>
      <c r="G75" s="4"/>
      <c r="H75" s="4"/>
      <c r="I75" s="4" t="s">
        <v>9</v>
      </c>
      <c r="J75" s="58" t="s">
        <v>64</v>
      </c>
      <c r="K75" s="73"/>
      <c r="L75" s="74"/>
      <c r="M75" s="27"/>
      <c r="N75" s="67" t="s">
        <v>105</v>
      </c>
      <c r="O75" s="81"/>
      <c r="P75" s="102">
        <f>S13</f>
        <v>3</v>
      </c>
    </row>
    <row r="76" spans="1:16" ht="14.4" customHeight="1">
      <c r="A76" s="104"/>
      <c r="B76" s="4">
        <v>10</v>
      </c>
      <c r="C76" s="5"/>
      <c r="D76" s="4" t="s">
        <v>10</v>
      </c>
      <c r="E76" s="6">
        <f>C76*5</f>
        <v>0</v>
      </c>
      <c r="F76" s="4">
        <v>4</v>
      </c>
      <c r="G76" s="5"/>
      <c r="H76" s="4" t="s">
        <v>10</v>
      </c>
      <c r="I76" s="6">
        <f>G76*(-1)</f>
        <v>0</v>
      </c>
      <c r="J76" s="75"/>
      <c r="K76" s="76"/>
      <c r="L76" s="77"/>
      <c r="M76" s="28"/>
      <c r="N76" s="82"/>
      <c r="O76" s="83"/>
      <c r="P76" s="102"/>
    </row>
    <row r="77" spans="1:16" ht="14.4" customHeight="1">
      <c r="A77" s="104"/>
      <c r="B77" s="4">
        <v>9</v>
      </c>
      <c r="C77" s="5"/>
      <c r="D77" s="4" t="s">
        <v>10</v>
      </c>
      <c r="E77" s="6">
        <f>C77*4</f>
        <v>0</v>
      </c>
      <c r="F77" s="4">
        <v>3</v>
      </c>
      <c r="G77" s="5"/>
      <c r="H77" s="4" t="s">
        <v>10</v>
      </c>
      <c r="I77" s="6"/>
      <c r="J77" s="75"/>
      <c r="K77" s="76"/>
      <c r="L77" s="77"/>
      <c r="M77" s="28"/>
      <c r="N77" s="82"/>
      <c r="O77" s="83"/>
      <c r="P77" s="102"/>
    </row>
    <row r="78" spans="1:16" ht="14.4" customHeight="1">
      <c r="A78" s="104"/>
      <c r="B78" s="4">
        <v>8</v>
      </c>
      <c r="C78" s="5">
        <v>3</v>
      </c>
      <c r="D78" s="4" t="s">
        <v>10</v>
      </c>
      <c r="E78" s="24">
        <f>C78*3</f>
        <v>9</v>
      </c>
      <c r="F78" s="4">
        <v>2</v>
      </c>
      <c r="G78" s="5">
        <v>1</v>
      </c>
      <c r="H78" s="4" t="s">
        <v>10</v>
      </c>
      <c r="I78" s="6">
        <f>G78*(-3)</f>
        <v>-3</v>
      </c>
      <c r="J78" s="75"/>
      <c r="K78" s="76"/>
      <c r="L78" s="77"/>
      <c r="M78" s="28"/>
      <c r="N78" s="82"/>
      <c r="O78" s="83"/>
      <c r="P78" s="102"/>
    </row>
    <row r="79" spans="1:16" ht="14.4" customHeight="1">
      <c r="A79" s="104"/>
      <c r="B79" s="25"/>
      <c r="C79" s="22"/>
      <c r="D79" s="22"/>
      <c r="E79" s="22"/>
      <c r="F79" s="4">
        <v>1</v>
      </c>
      <c r="G79" s="5"/>
      <c r="H79" s="4" t="s">
        <v>10</v>
      </c>
      <c r="I79" s="6">
        <f>G79*(-4)</f>
        <v>0</v>
      </c>
      <c r="J79" s="75"/>
      <c r="K79" s="76"/>
      <c r="L79" s="77"/>
      <c r="M79" s="28"/>
      <c r="N79" s="82"/>
      <c r="O79" s="83"/>
      <c r="P79" s="101">
        <f>D83+H83+K83+O83</f>
        <v>59</v>
      </c>
    </row>
    <row r="80" spans="1:16" ht="14.4" customHeight="1">
      <c r="A80" s="104"/>
      <c r="B80" s="26"/>
      <c r="C80" s="22"/>
      <c r="D80" s="22"/>
      <c r="E80" s="22"/>
      <c r="F80" s="4">
        <v>0</v>
      </c>
      <c r="G80" s="5">
        <v>3</v>
      </c>
      <c r="H80" s="4" t="s">
        <v>10</v>
      </c>
      <c r="I80" s="6">
        <f>G80*(-5)</f>
        <v>-15</v>
      </c>
      <c r="J80" s="75"/>
      <c r="K80" s="76"/>
      <c r="L80" s="77"/>
      <c r="M80" s="28"/>
      <c r="N80" s="82"/>
      <c r="O80" s="83"/>
      <c r="P80" s="101"/>
    </row>
    <row r="81" spans="1:16" ht="14.4" customHeight="1">
      <c r="A81" s="104"/>
      <c r="B81" s="107" t="s">
        <v>14</v>
      </c>
      <c r="C81" s="107"/>
      <c r="D81" s="7">
        <v>50</v>
      </c>
      <c r="E81" s="8"/>
      <c r="F81" s="107" t="s">
        <v>15</v>
      </c>
      <c r="G81" s="107"/>
      <c r="H81" s="5"/>
      <c r="I81" s="4"/>
      <c r="J81" s="75"/>
      <c r="K81" s="76"/>
      <c r="L81" s="77"/>
      <c r="M81" s="28"/>
      <c r="N81" s="82"/>
      <c r="O81" s="83"/>
      <c r="P81" s="101"/>
    </row>
    <row r="82" spans="1:16" ht="14.4" customHeight="1">
      <c r="A82" s="104"/>
      <c r="B82" s="4"/>
      <c r="C82" s="4"/>
      <c r="D82" s="4"/>
      <c r="E82" s="4"/>
      <c r="F82" s="107" t="s">
        <v>16</v>
      </c>
      <c r="G82" s="107"/>
      <c r="H82" s="5"/>
      <c r="I82" s="4"/>
      <c r="J82" s="78"/>
      <c r="K82" s="79"/>
      <c r="L82" s="80"/>
      <c r="M82" s="29"/>
      <c r="N82" s="84"/>
      <c r="O82" s="85"/>
      <c r="P82" s="101"/>
    </row>
    <row r="83" spans="1:16" ht="14.4" customHeight="1">
      <c r="A83" s="104"/>
      <c r="B83" s="107" t="s">
        <v>17</v>
      </c>
      <c r="C83" s="107"/>
      <c r="D83" s="6">
        <f>E76+E77+E78+E79+E80+D81</f>
        <v>59</v>
      </c>
      <c r="E83" s="8"/>
      <c r="F83" s="107" t="s">
        <v>17</v>
      </c>
      <c r="G83" s="107"/>
      <c r="H83" s="6">
        <f>I76+I77+I78+I79+I80+(H81*-10)+(H82*-20)</f>
        <v>-18</v>
      </c>
      <c r="I83" s="4"/>
      <c r="J83" s="4" t="s">
        <v>17</v>
      </c>
      <c r="K83" s="108">
        <v>-10</v>
      </c>
      <c r="L83" s="109"/>
      <c r="M83" s="110"/>
      <c r="N83" s="4" t="s">
        <v>19</v>
      </c>
      <c r="O83" s="30">
        <f>-12+40</f>
        <v>28</v>
      </c>
      <c r="P83" s="9" t="str">
        <f>IF(R13&lt;0,"Yếu",IF(R13&lt;=20,"Trung bình",IF(R13&lt;=40,"Khá","Xuất sắc")))</f>
        <v>Xuất sắc</v>
      </c>
    </row>
    <row r="84" spans="1:16" ht="14.4" customHeight="1">
      <c r="A84" s="103" t="s">
        <v>38</v>
      </c>
      <c r="B84" s="3" t="s">
        <v>6</v>
      </c>
      <c r="C84" s="4"/>
      <c r="D84" s="4"/>
      <c r="E84" s="4" t="s">
        <v>7</v>
      </c>
      <c r="F84" s="4" t="s">
        <v>8</v>
      </c>
      <c r="G84" s="4"/>
      <c r="H84" s="4"/>
      <c r="I84" s="4" t="s">
        <v>9</v>
      </c>
      <c r="J84" s="58" t="s">
        <v>65</v>
      </c>
      <c r="K84" s="59"/>
      <c r="L84" s="60"/>
      <c r="M84" s="27"/>
      <c r="N84" s="67" t="s">
        <v>106</v>
      </c>
      <c r="O84" s="68"/>
      <c r="P84" s="102">
        <f>S14</f>
        <v>9</v>
      </c>
    </row>
    <row r="85" spans="1:16" ht="14.4" customHeight="1">
      <c r="A85" s="104"/>
      <c r="B85" s="4">
        <v>10</v>
      </c>
      <c r="C85" s="5"/>
      <c r="D85" s="4" t="s">
        <v>10</v>
      </c>
      <c r="E85" s="6">
        <f>C85*5</f>
        <v>0</v>
      </c>
      <c r="F85" s="4">
        <v>4</v>
      </c>
      <c r="G85" s="5"/>
      <c r="H85" s="4" t="s">
        <v>10</v>
      </c>
      <c r="I85" s="6">
        <f>G85*(-1)</f>
        <v>0</v>
      </c>
      <c r="J85" s="61"/>
      <c r="K85" s="62"/>
      <c r="L85" s="63"/>
      <c r="M85" s="28"/>
      <c r="N85" s="69"/>
      <c r="O85" s="70"/>
      <c r="P85" s="102"/>
    </row>
    <row r="86" spans="1:16" ht="14.4" customHeight="1">
      <c r="A86" s="104"/>
      <c r="B86" s="4">
        <v>9</v>
      </c>
      <c r="C86" s="5"/>
      <c r="D86" s="4" t="s">
        <v>10</v>
      </c>
      <c r="E86" s="6">
        <f>C86*4</f>
        <v>0</v>
      </c>
      <c r="F86" s="4">
        <v>3</v>
      </c>
      <c r="G86" s="5"/>
      <c r="H86" s="4" t="s">
        <v>10</v>
      </c>
      <c r="I86" s="6">
        <f>G86*(-2)</f>
        <v>0</v>
      </c>
      <c r="J86" s="61"/>
      <c r="K86" s="62"/>
      <c r="L86" s="63"/>
      <c r="M86" s="28"/>
      <c r="N86" s="69"/>
      <c r="O86" s="70"/>
      <c r="P86" s="102"/>
    </row>
    <row r="87" spans="1:16" ht="14.4" customHeight="1">
      <c r="A87" s="104"/>
      <c r="B87" s="4">
        <v>8</v>
      </c>
      <c r="C87" s="5"/>
      <c r="D87" s="4" t="s">
        <v>10</v>
      </c>
      <c r="E87" s="24">
        <f>C87*3</f>
        <v>0</v>
      </c>
      <c r="F87" s="4">
        <v>2</v>
      </c>
      <c r="G87" s="5"/>
      <c r="H87" s="4" t="s">
        <v>10</v>
      </c>
      <c r="I87" s="6">
        <f>G87*(-3)</f>
        <v>0</v>
      </c>
      <c r="J87" s="61"/>
      <c r="K87" s="62"/>
      <c r="L87" s="63"/>
      <c r="M87" s="28"/>
      <c r="N87" s="69"/>
      <c r="O87" s="70"/>
      <c r="P87" s="102"/>
    </row>
    <row r="88" spans="1:16" ht="14.4" customHeight="1">
      <c r="A88" s="104"/>
      <c r="B88" s="25"/>
      <c r="C88" s="22"/>
      <c r="D88" s="22"/>
      <c r="E88" s="22"/>
      <c r="F88" s="4">
        <v>1</v>
      </c>
      <c r="G88" s="5"/>
      <c r="H88" s="4" t="s">
        <v>10</v>
      </c>
      <c r="I88" s="6">
        <f>G88*(-4)</f>
        <v>0</v>
      </c>
      <c r="J88" s="61"/>
      <c r="K88" s="62"/>
      <c r="L88" s="63"/>
      <c r="M88" s="28"/>
      <c r="N88" s="69"/>
      <c r="O88" s="70"/>
      <c r="P88" s="101">
        <f>D92+H92+K92+O92</f>
        <v>-66</v>
      </c>
    </row>
    <row r="89" spans="1:16" ht="14.4" customHeight="1">
      <c r="A89" s="104"/>
      <c r="B89" s="26"/>
      <c r="C89" s="22"/>
      <c r="D89" s="22"/>
      <c r="E89" s="22"/>
      <c r="F89" s="4">
        <v>0</v>
      </c>
      <c r="G89" s="5"/>
      <c r="H89" s="4" t="s">
        <v>10</v>
      </c>
      <c r="I89" s="6">
        <f>G89*(-5)</f>
        <v>0</v>
      </c>
      <c r="J89" s="61"/>
      <c r="K89" s="62"/>
      <c r="L89" s="63"/>
      <c r="M89" s="28"/>
      <c r="N89" s="69"/>
      <c r="O89" s="70"/>
      <c r="P89" s="101"/>
    </row>
    <row r="90" spans="1:16" ht="14.4" customHeight="1">
      <c r="A90" s="104"/>
      <c r="B90" s="107" t="s">
        <v>14</v>
      </c>
      <c r="C90" s="107"/>
      <c r="D90" s="7">
        <v>50</v>
      </c>
      <c r="E90" s="8"/>
      <c r="F90" s="107" t="s">
        <v>15</v>
      </c>
      <c r="G90" s="107"/>
      <c r="H90" s="5"/>
      <c r="I90" s="4"/>
      <c r="J90" s="61"/>
      <c r="K90" s="62"/>
      <c r="L90" s="63"/>
      <c r="M90" s="28"/>
      <c r="N90" s="69"/>
      <c r="O90" s="70"/>
      <c r="P90" s="101"/>
    </row>
    <row r="91" spans="1:16" ht="14.4" customHeight="1">
      <c r="A91" s="104"/>
      <c r="B91" s="4"/>
      <c r="C91" s="4"/>
      <c r="D91" s="4"/>
      <c r="E91" s="4"/>
      <c r="F91" s="107" t="s">
        <v>16</v>
      </c>
      <c r="G91" s="107"/>
      <c r="H91" s="5"/>
      <c r="I91" s="4"/>
      <c r="J91" s="64"/>
      <c r="K91" s="65"/>
      <c r="L91" s="66"/>
      <c r="M91" s="29"/>
      <c r="N91" s="71"/>
      <c r="O91" s="72"/>
      <c r="P91" s="101"/>
    </row>
    <row r="92" spans="1:16" ht="14.4" customHeight="1">
      <c r="A92" s="104"/>
      <c r="B92" s="107" t="s">
        <v>17</v>
      </c>
      <c r="C92" s="107"/>
      <c r="D92" s="6">
        <f>E85+E86+E87+E88+E89+D90</f>
        <v>50</v>
      </c>
      <c r="E92" s="8"/>
      <c r="F92" s="107" t="s">
        <v>17</v>
      </c>
      <c r="G92" s="107"/>
      <c r="H92" s="6">
        <f>I85+I86+I87+I88+I89+(H90*-10)+(H91*-20)</f>
        <v>0</v>
      </c>
      <c r="I92" s="4"/>
      <c r="J92" s="4" t="s">
        <v>17</v>
      </c>
      <c r="K92" s="108">
        <v>-52</v>
      </c>
      <c r="L92" s="109"/>
      <c r="M92" s="110"/>
      <c r="N92" s="4" t="s">
        <v>17</v>
      </c>
      <c r="O92" s="30">
        <f>-104+40</f>
        <v>-64</v>
      </c>
      <c r="P92" s="9" t="str">
        <f>IF(R14&lt;0,"Yếu",IF(R14&lt;=20,"Trung bình",IF(R14&lt;=40,"Khá","Xuất sắc")))</f>
        <v>Yếu</v>
      </c>
    </row>
  </sheetData>
  <mergeCells count="116">
    <mergeCell ref="A1:P1"/>
    <mergeCell ref="B2:E2"/>
    <mergeCell ref="F2:I2"/>
    <mergeCell ref="J2:M2"/>
    <mergeCell ref="N2:O2"/>
    <mergeCell ref="Q3:S3"/>
    <mergeCell ref="B9:C9"/>
    <mergeCell ref="F9:G9"/>
    <mergeCell ref="F10:G10"/>
    <mergeCell ref="A3:A11"/>
    <mergeCell ref="N3:O10"/>
    <mergeCell ref="B11:C11"/>
    <mergeCell ref="F11:G11"/>
    <mergeCell ref="K11:M11"/>
    <mergeCell ref="P3:P6"/>
    <mergeCell ref="P7:P10"/>
    <mergeCell ref="J3:L10"/>
    <mergeCell ref="B18:C18"/>
    <mergeCell ref="F18:G18"/>
    <mergeCell ref="F19:G19"/>
    <mergeCell ref="B20:C20"/>
    <mergeCell ref="F20:G20"/>
    <mergeCell ref="K20:M20"/>
    <mergeCell ref="J21:L28"/>
    <mergeCell ref="B27:C27"/>
    <mergeCell ref="F27:G27"/>
    <mergeCell ref="J12:L19"/>
    <mergeCell ref="F28:G28"/>
    <mergeCell ref="B29:C29"/>
    <mergeCell ref="F29:G29"/>
    <mergeCell ref="K29:M29"/>
    <mergeCell ref="B36:C36"/>
    <mergeCell ref="F36:G36"/>
    <mergeCell ref="F37:G37"/>
    <mergeCell ref="B38:C38"/>
    <mergeCell ref="F38:G38"/>
    <mergeCell ref="K38:M38"/>
    <mergeCell ref="B45:C45"/>
    <mergeCell ref="F45:G45"/>
    <mergeCell ref="F46:G46"/>
    <mergeCell ref="B47:C47"/>
    <mergeCell ref="F47:G47"/>
    <mergeCell ref="K47:M47"/>
    <mergeCell ref="B54:C54"/>
    <mergeCell ref="F54:G54"/>
    <mergeCell ref="F55:G55"/>
    <mergeCell ref="B56:C56"/>
    <mergeCell ref="F56:G56"/>
    <mergeCell ref="K56:M56"/>
    <mergeCell ref="B63:C63"/>
    <mergeCell ref="F63:G63"/>
    <mergeCell ref="F64:G64"/>
    <mergeCell ref="B65:C65"/>
    <mergeCell ref="F65:G65"/>
    <mergeCell ref="K65:M65"/>
    <mergeCell ref="B72:C72"/>
    <mergeCell ref="F72:G72"/>
    <mergeCell ref="F73:G73"/>
    <mergeCell ref="B74:C74"/>
    <mergeCell ref="F74:G74"/>
    <mergeCell ref="K74:M74"/>
    <mergeCell ref="B81:C81"/>
    <mergeCell ref="F81:G81"/>
    <mergeCell ref="F82:G82"/>
    <mergeCell ref="B83:C83"/>
    <mergeCell ref="F83:G83"/>
    <mergeCell ref="K83:M83"/>
    <mergeCell ref="B90:C90"/>
    <mergeCell ref="F90:G90"/>
    <mergeCell ref="F91:G91"/>
    <mergeCell ref="B92:C92"/>
    <mergeCell ref="F92:G92"/>
    <mergeCell ref="K92:M92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P12:P15"/>
    <mergeCell ref="P16:P19"/>
    <mergeCell ref="P21:P24"/>
    <mergeCell ref="P25:P28"/>
    <mergeCell ref="P30:P33"/>
    <mergeCell ref="P34:P37"/>
    <mergeCell ref="P39:P42"/>
    <mergeCell ref="P43:P46"/>
    <mergeCell ref="P48:P51"/>
    <mergeCell ref="P52:P55"/>
    <mergeCell ref="P57:P60"/>
    <mergeCell ref="P61:P64"/>
    <mergeCell ref="P66:P69"/>
    <mergeCell ref="P70:P73"/>
    <mergeCell ref="P75:P78"/>
    <mergeCell ref="P79:P82"/>
    <mergeCell ref="P84:P87"/>
    <mergeCell ref="P88:P91"/>
    <mergeCell ref="N12:O19"/>
    <mergeCell ref="N21:O28"/>
    <mergeCell ref="J84:L91"/>
    <mergeCell ref="N84:O91"/>
    <mergeCell ref="J57:L64"/>
    <mergeCell ref="N57:O64"/>
    <mergeCell ref="J66:L73"/>
    <mergeCell ref="N39:O46"/>
    <mergeCell ref="J48:L55"/>
    <mergeCell ref="N48:O55"/>
    <mergeCell ref="J30:L37"/>
    <mergeCell ref="N30:O37"/>
    <mergeCell ref="J39:L46"/>
    <mergeCell ref="J75:L82"/>
    <mergeCell ref="N75:O82"/>
    <mergeCell ref="N66:O73"/>
  </mergeCells>
  <printOptions gridLines="1"/>
  <pageMargins left="0.23622047244094499" right="0.23622047244094499" top="0.511811023622047" bottom="0.511811023622047" header="0.39370078740157499" footer="0.3937007874015749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2"/>
  <sheetViews>
    <sheetView zoomScale="91" zoomScaleNormal="110" workbookViewId="0">
      <selection activeCell="R5" sqref="R5:S15"/>
    </sheetView>
  </sheetViews>
  <sheetFormatPr defaultColWidth="9" defaultRowHeight="14.25" customHeight="1"/>
  <cols>
    <col min="1" max="1" width="11.33203125" customWidth="1"/>
    <col min="2" max="2" width="3.33203125" customWidth="1"/>
    <col min="3" max="3" width="5.08203125" customWidth="1"/>
    <col min="4" max="5" width="5" customWidth="1"/>
    <col min="6" max="6" width="3.33203125" customWidth="1"/>
    <col min="7" max="7" width="4.9140625" customWidth="1"/>
    <col min="8" max="9" width="5" customWidth="1"/>
    <col min="10" max="10" width="6.9140625" customWidth="1"/>
    <col min="11" max="11" width="5.9140625" customWidth="1"/>
    <col min="12" max="12" width="14" customWidth="1"/>
    <col min="13" max="13" width="0.9140625" hidden="1" customWidth="1"/>
    <col min="14" max="14" width="7" style="42" customWidth="1"/>
    <col min="15" max="15" width="6.08203125" style="42" customWidth="1"/>
    <col min="16" max="16" width="10.08203125" style="16" customWidth="1"/>
    <col min="17" max="20" width="9.08203125" customWidth="1"/>
    <col min="21" max="21" width="8.9140625" customWidth="1"/>
  </cols>
  <sheetData>
    <row r="1" spans="1:19" ht="42.75" customHeight="1">
      <c r="A1" s="120" t="s">
        <v>62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9" ht="30" customHeight="1">
      <c r="A2" s="2" t="s">
        <v>0</v>
      </c>
      <c r="B2" s="123" t="s">
        <v>1</v>
      </c>
      <c r="C2" s="123"/>
      <c r="D2" s="123"/>
      <c r="E2" s="123"/>
      <c r="F2" s="123" t="s">
        <v>2</v>
      </c>
      <c r="G2" s="123"/>
      <c r="H2" s="123"/>
      <c r="I2" s="123"/>
      <c r="J2" s="123" t="s">
        <v>3</v>
      </c>
      <c r="K2" s="123"/>
      <c r="L2" s="123"/>
      <c r="M2" s="123"/>
      <c r="N2" s="141" t="s">
        <v>20</v>
      </c>
      <c r="O2" s="141"/>
      <c r="P2" s="2" t="s">
        <v>5</v>
      </c>
    </row>
    <row r="3" spans="1:19" ht="14.4" customHeight="1">
      <c r="A3" s="106" t="s">
        <v>37</v>
      </c>
      <c r="B3" s="3" t="s">
        <v>6</v>
      </c>
      <c r="C3" s="4"/>
      <c r="D3" s="4"/>
      <c r="E3" s="4" t="s">
        <v>7</v>
      </c>
      <c r="F3" s="4" t="s">
        <v>8</v>
      </c>
      <c r="G3" s="4"/>
      <c r="H3" s="4"/>
      <c r="I3" s="4" t="s">
        <v>9</v>
      </c>
      <c r="J3" s="135" t="s">
        <v>76</v>
      </c>
      <c r="K3" s="135"/>
      <c r="L3" s="135"/>
      <c r="M3" s="4"/>
      <c r="N3" s="135" t="s">
        <v>107</v>
      </c>
      <c r="O3" s="136"/>
      <c r="P3" s="102">
        <f>S5</f>
        <v>6</v>
      </c>
      <c r="Q3" s="142" t="s">
        <v>29</v>
      </c>
      <c r="R3" s="143"/>
      <c r="S3" s="144"/>
    </row>
    <row r="4" spans="1:19" ht="14.4" customHeight="1">
      <c r="A4" s="107"/>
      <c r="B4" s="4">
        <v>10</v>
      </c>
      <c r="C4" s="5"/>
      <c r="D4" s="4" t="s">
        <v>10</v>
      </c>
      <c r="E4" s="6">
        <f>C4*5</f>
        <v>0</v>
      </c>
      <c r="F4" s="4">
        <v>4</v>
      </c>
      <c r="G4" s="5"/>
      <c r="H4" s="4" t="s">
        <v>10</v>
      </c>
      <c r="I4" s="6">
        <f>G4*(-1)</f>
        <v>0</v>
      </c>
      <c r="J4" s="135"/>
      <c r="K4" s="135"/>
      <c r="L4" s="135"/>
      <c r="M4" s="4"/>
      <c r="N4" s="136"/>
      <c r="O4" s="136"/>
      <c r="P4" s="102"/>
      <c r="Q4" s="17" t="s">
        <v>11</v>
      </c>
      <c r="R4" s="10" t="s">
        <v>12</v>
      </c>
      <c r="S4" s="10" t="s">
        <v>13</v>
      </c>
    </row>
    <row r="5" spans="1:19" ht="14.4" customHeight="1">
      <c r="A5" s="107"/>
      <c r="B5" s="4">
        <v>9</v>
      </c>
      <c r="C5" s="5">
        <v>1</v>
      </c>
      <c r="D5" s="4" t="s">
        <v>10</v>
      </c>
      <c r="E5" s="6">
        <f>C5*4</f>
        <v>4</v>
      </c>
      <c r="F5" s="4">
        <v>3</v>
      </c>
      <c r="G5" s="5"/>
      <c r="H5" s="4" t="s">
        <v>10</v>
      </c>
      <c r="I5" s="6">
        <f>G5*(-2)</f>
        <v>0</v>
      </c>
      <c r="J5" s="135"/>
      <c r="K5" s="135"/>
      <c r="L5" s="135"/>
      <c r="M5" s="4"/>
      <c r="N5" s="136"/>
      <c r="O5" s="136"/>
      <c r="P5" s="102"/>
      <c r="Q5" s="35">
        <v>11.1</v>
      </c>
      <c r="R5" s="33">
        <f>P7</f>
        <v>68</v>
      </c>
      <c r="S5" s="33">
        <f>RANK(R5,$R$5:$R$15,0)</f>
        <v>6</v>
      </c>
    </row>
    <row r="6" spans="1:19" ht="14.4" customHeight="1">
      <c r="A6" s="107"/>
      <c r="B6" s="4">
        <v>8</v>
      </c>
      <c r="C6" s="5"/>
      <c r="D6" s="4" t="s">
        <v>10</v>
      </c>
      <c r="E6" s="6">
        <f>C6*3</f>
        <v>0</v>
      </c>
      <c r="F6" s="4">
        <v>2</v>
      </c>
      <c r="G6" s="5"/>
      <c r="H6" s="4" t="s">
        <v>10</v>
      </c>
      <c r="I6" s="6">
        <f>G6*(-3)</f>
        <v>0</v>
      </c>
      <c r="J6" s="135"/>
      <c r="K6" s="135"/>
      <c r="L6" s="135"/>
      <c r="M6" s="4"/>
      <c r="N6" s="136"/>
      <c r="O6" s="136"/>
      <c r="P6" s="102"/>
      <c r="Q6" s="18">
        <v>11.2</v>
      </c>
      <c r="R6" s="19">
        <f>P16</f>
        <v>-44</v>
      </c>
      <c r="S6" s="19">
        <f t="shared" ref="S6:S15" si="0">RANK(R6,$R$5:$R$15,0)</f>
        <v>11</v>
      </c>
    </row>
    <row r="7" spans="1:19" ht="14.4" customHeight="1">
      <c r="A7" s="107"/>
      <c r="B7" s="4"/>
      <c r="C7" s="4"/>
      <c r="D7" s="4"/>
      <c r="E7" s="4"/>
      <c r="F7" s="4">
        <v>1</v>
      </c>
      <c r="G7" s="5"/>
      <c r="H7" s="4" t="s">
        <v>10</v>
      </c>
      <c r="I7" s="6">
        <f>G7*(-4)</f>
        <v>0</v>
      </c>
      <c r="J7" s="135"/>
      <c r="K7" s="135"/>
      <c r="L7" s="135"/>
      <c r="M7" s="4"/>
      <c r="N7" s="136"/>
      <c r="O7" s="136"/>
      <c r="P7" s="101">
        <f>D11+H11+K11+O11</f>
        <v>68</v>
      </c>
      <c r="Q7" s="18">
        <v>11.3</v>
      </c>
      <c r="R7" s="19">
        <f>P25</f>
        <v>55</v>
      </c>
      <c r="S7" s="19">
        <f t="shared" si="0"/>
        <v>7</v>
      </c>
    </row>
    <row r="8" spans="1:19" ht="14.4" customHeight="1">
      <c r="A8" s="107"/>
      <c r="B8" s="4"/>
      <c r="C8" s="4"/>
      <c r="D8" s="4"/>
      <c r="E8" s="4"/>
      <c r="F8" s="4">
        <v>0</v>
      </c>
      <c r="G8" s="5"/>
      <c r="H8" s="4" t="s">
        <v>10</v>
      </c>
      <c r="I8" s="6">
        <f>G8*(-5)</f>
        <v>0</v>
      </c>
      <c r="J8" s="135"/>
      <c r="K8" s="135"/>
      <c r="L8" s="135"/>
      <c r="M8" s="4"/>
      <c r="N8" s="136"/>
      <c r="O8" s="136"/>
      <c r="P8" s="101"/>
      <c r="Q8" s="44">
        <v>11.4</v>
      </c>
      <c r="R8" s="45">
        <f>P34</f>
        <v>123</v>
      </c>
      <c r="S8" s="45">
        <f t="shared" si="0"/>
        <v>1</v>
      </c>
    </row>
    <row r="9" spans="1:19" ht="14.4" customHeight="1">
      <c r="A9" s="107"/>
      <c r="B9" s="107" t="s">
        <v>14</v>
      </c>
      <c r="C9" s="107"/>
      <c r="D9" s="7">
        <v>50</v>
      </c>
      <c r="E9" s="8"/>
      <c r="F9" s="107" t="s">
        <v>15</v>
      </c>
      <c r="G9" s="107"/>
      <c r="H9" s="5">
        <v>1</v>
      </c>
      <c r="I9" s="4"/>
      <c r="J9" s="135"/>
      <c r="K9" s="135"/>
      <c r="L9" s="135"/>
      <c r="M9" s="4"/>
      <c r="N9" s="136"/>
      <c r="O9" s="136"/>
      <c r="P9" s="101"/>
      <c r="Q9" s="18">
        <v>11.5</v>
      </c>
      <c r="R9" s="19">
        <f>P43</f>
        <v>110</v>
      </c>
      <c r="S9" s="19">
        <f t="shared" si="0"/>
        <v>3</v>
      </c>
    </row>
    <row r="10" spans="1:19" ht="14.4" customHeight="1">
      <c r="A10" s="107"/>
      <c r="B10" s="4"/>
      <c r="C10" s="4"/>
      <c r="D10" s="4"/>
      <c r="E10" s="4"/>
      <c r="F10" s="107" t="s">
        <v>16</v>
      </c>
      <c r="G10" s="107"/>
      <c r="H10" s="5"/>
      <c r="I10" s="4"/>
      <c r="J10" s="135"/>
      <c r="K10" s="135"/>
      <c r="L10" s="135"/>
      <c r="M10" s="4"/>
      <c r="N10" s="136"/>
      <c r="O10" s="136"/>
      <c r="P10" s="101"/>
      <c r="Q10" s="18">
        <v>11.6</v>
      </c>
      <c r="R10" s="19">
        <f>P52</f>
        <v>100</v>
      </c>
      <c r="S10" s="19">
        <f t="shared" si="0"/>
        <v>4</v>
      </c>
    </row>
    <row r="11" spans="1:19" ht="14.4" customHeight="1">
      <c r="A11" s="107"/>
      <c r="B11" s="107" t="s">
        <v>17</v>
      </c>
      <c r="C11" s="107"/>
      <c r="D11" s="6">
        <f>E4+E5+E6+E7+E8+D9</f>
        <v>54</v>
      </c>
      <c r="E11" s="8"/>
      <c r="F11" s="107" t="s">
        <v>17</v>
      </c>
      <c r="G11" s="107"/>
      <c r="H11" s="6">
        <f>I4+I5+I6+I7+I8+(H9*-10)+(H10*-20)</f>
        <v>-10</v>
      </c>
      <c r="I11" s="4"/>
      <c r="J11" s="4" t="s">
        <v>19</v>
      </c>
      <c r="K11" s="140">
        <v>-10</v>
      </c>
      <c r="L11" s="140"/>
      <c r="M11" s="140"/>
      <c r="N11" s="4" t="s">
        <v>17</v>
      </c>
      <c r="O11" s="5">
        <f>-6+40</f>
        <v>34</v>
      </c>
      <c r="P11" s="9" t="str">
        <f>IF(R5&lt;0,"Yếu",IF(R5&lt;=20,"Trung bình",IF(R5&lt;=40,"Khá","Xuất sắc")))</f>
        <v>Xuất sắc</v>
      </c>
      <c r="Q11" s="20">
        <v>11.7</v>
      </c>
      <c r="R11" s="21">
        <f>P61</f>
        <v>37</v>
      </c>
      <c r="S11" s="21">
        <f t="shared" si="0"/>
        <v>9</v>
      </c>
    </row>
    <row r="12" spans="1:19" ht="14.4" customHeight="1">
      <c r="A12" s="106" t="s">
        <v>44</v>
      </c>
      <c r="B12" s="3" t="s">
        <v>6</v>
      </c>
      <c r="C12" s="4"/>
      <c r="D12" s="4"/>
      <c r="E12" s="4" t="s">
        <v>7</v>
      </c>
      <c r="F12" s="4" t="s">
        <v>8</v>
      </c>
      <c r="G12" s="4"/>
      <c r="H12" s="4"/>
      <c r="I12" s="4" t="s">
        <v>9</v>
      </c>
      <c r="J12" s="135" t="s">
        <v>75</v>
      </c>
      <c r="K12" s="135"/>
      <c r="L12" s="135"/>
      <c r="M12" s="4"/>
      <c r="N12" s="135" t="s">
        <v>108</v>
      </c>
      <c r="O12" s="136"/>
      <c r="P12" s="102">
        <f>S6</f>
        <v>11</v>
      </c>
      <c r="Q12" s="18">
        <v>11.8</v>
      </c>
      <c r="R12" s="19">
        <f>P70</f>
        <v>113</v>
      </c>
      <c r="S12" s="19">
        <f t="shared" si="0"/>
        <v>2</v>
      </c>
    </row>
    <row r="13" spans="1:19" ht="14.25" customHeight="1">
      <c r="A13" s="107"/>
      <c r="B13" s="4">
        <v>10</v>
      </c>
      <c r="C13" s="5">
        <v>1</v>
      </c>
      <c r="D13" s="4" t="s">
        <v>10</v>
      </c>
      <c r="E13" s="6">
        <f>C13*5</f>
        <v>5</v>
      </c>
      <c r="F13" s="4">
        <v>4</v>
      </c>
      <c r="G13" s="5">
        <v>2</v>
      </c>
      <c r="H13" s="4" t="s">
        <v>10</v>
      </c>
      <c r="I13" s="6">
        <f>G13*(-1)</f>
        <v>-2</v>
      </c>
      <c r="J13" s="135"/>
      <c r="K13" s="135"/>
      <c r="L13" s="135"/>
      <c r="M13" s="4"/>
      <c r="N13" s="136"/>
      <c r="O13" s="136"/>
      <c r="P13" s="102"/>
      <c r="Q13" s="20">
        <v>11.9</v>
      </c>
      <c r="R13" s="21">
        <f>P79</f>
        <v>52</v>
      </c>
      <c r="S13" s="21">
        <f t="shared" si="0"/>
        <v>8</v>
      </c>
    </row>
    <row r="14" spans="1:19" ht="14.4" customHeight="1">
      <c r="A14" s="107"/>
      <c r="B14" s="4">
        <v>9</v>
      </c>
      <c r="C14" s="5">
        <v>2</v>
      </c>
      <c r="D14" s="4" t="s">
        <v>10</v>
      </c>
      <c r="E14" s="6">
        <f>C14*4</f>
        <v>8</v>
      </c>
      <c r="F14" s="4">
        <v>3</v>
      </c>
      <c r="G14" s="5"/>
      <c r="H14" s="4" t="s">
        <v>10</v>
      </c>
      <c r="I14" s="6">
        <f>G14*(-2)</f>
        <v>0</v>
      </c>
      <c r="J14" s="135"/>
      <c r="K14" s="135"/>
      <c r="L14" s="135"/>
      <c r="M14" s="4"/>
      <c r="N14" s="136"/>
      <c r="O14" s="136"/>
      <c r="P14" s="102"/>
      <c r="Q14" s="40" t="s">
        <v>21</v>
      </c>
      <c r="R14" s="33">
        <f>P88</f>
        <v>-27</v>
      </c>
      <c r="S14" s="33">
        <f t="shared" si="0"/>
        <v>10</v>
      </c>
    </row>
    <row r="15" spans="1:19" ht="14.4" customHeight="1">
      <c r="A15" s="107"/>
      <c r="B15" s="4">
        <v>8</v>
      </c>
      <c r="C15" s="5">
        <v>1</v>
      </c>
      <c r="D15" s="4" t="s">
        <v>10</v>
      </c>
      <c r="E15" s="6">
        <f>C15*3</f>
        <v>3</v>
      </c>
      <c r="F15" s="4">
        <v>2</v>
      </c>
      <c r="G15" s="5">
        <v>1</v>
      </c>
      <c r="H15" s="4" t="s">
        <v>10</v>
      </c>
      <c r="I15" s="6">
        <f>G15*(-3)</f>
        <v>-3</v>
      </c>
      <c r="J15" s="135"/>
      <c r="K15" s="135"/>
      <c r="L15" s="135"/>
      <c r="M15" s="4"/>
      <c r="N15" s="136"/>
      <c r="O15" s="136"/>
      <c r="P15" s="102"/>
      <c r="Q15" s="35">
        <v>11.11</v>
      </c>
      <c r="R15" s="33">
        <f>P97</f>
        <v>79</v>
      </c>
      <c r="S15" s="33">
        <f t="shared" si="0"/>
        <v>5</v>
      </c>
    </row>
    <row r="16" spans="1:19" ht="14.4" customHeight="1">
      <c r="A16" s="107"/>
      <c r="B16" s="4"/>
      <c r="C16" s="4"/>
      <c r="D16" s="4"/>
      <c r="E16" s="4"/>
      <c r="F16" s="4">
        <v>1</v>
      </c>
      <c r="G16" s="5"/>
      <c r="H16" s="4" t="s">
        <v>10</v>
      </c>
      <c r="I16" s="6">
        <f>G16*(-4)</f>
        <v>0</v>
      </c>
      <c r="J16" s="135"/>
      <c r="K16" s="135"/>
      <c r="L16" s="135"/>
      <c r="M16" s="4"/>
      <c r="N16" s="136"/>
      <c r="O16" s="136"/>
      <c r="P16" s="101">
        <f>D20+H20+K20+O20</f>
        <v>-44</v>
      </c>
    </row>
    <row r="17" spans="1:16" ht="14.4" customHeight="1">
      <c r="A17" s="107"/>
      <c r="B17" s="4"/>
      <c r="C17" s="4"/>
      <c r="D17" s="4"/>
      <c r="E17" s="4"/>
      <c r="F17" s="4">
        <v>0</v>
      </c>
      <c r="G17" s="5">
        <v>1</v>
      </c>
      <c r="H17" s="4" t="s">
        <v>10</v>
      </c>
      <c r="I17" s="6">
        <f>G17*(-5)</f>
        <v>-5</v>
      </c>
      <c r="J17" s="135"/>
      <c r="K17" s="135"/>
      <c r="L17" s="135"/>
      <c r="M17" s="4"/>
      <c r="N17" s="136"/>
      <c r="O17" s="136"/>
      <c r="P17" s="101"/>
    </row>
    <row r="18" spans="1:16" ht="14.4" customHeight="1">
      <c r="A18" s="107"/>
      <c r="B18" s="107" t="s">
        <v>14</v>
      </c>
      <c r="C18" s="107"/>
      <c r="D18" s="7">
        <v>50</v>
      </c>
      <c r="E18" s="8"/>
      <c r="F18" s="107" t="s">
        <v>15</v>
      </c>
      <c r="G18" s="107"/>
      <c r="H18" s="5"/>
      <c r="I18" s="4"/>
      <c r="J18" s="135"/>
      <c r="K18" s="135"/>
      <c r="L18" s="135"/>
      <c r="M18" s="4"/>
      <c r="N18" s="136"/>
      <c r="O18" s="136"/>
      <c r="P18" s="101"/>
    </row>
    <row r="19" spans="1:16" ht="14.4" customHeight="1">
      <c r="A19" s="107"/>
      <c r="B19" s="4"/>
      <c r="C19" s="4"/>
      <c r="D19" s="4"/>
      <c r="E19" s="4"/>
      <c r="F19" s="107" t="s">
        <v>16</v>
      </c>
      <c r="G19" s="107"/>
      <c r="H19" s="5"/>
      <c r="I19" s="4"/>
      <c r="J19" s="135"/>
      <c r="K19" s="135"/>
      <c r="L19" s="135"/>
      <c r="M19" s="4"/>
      <c r="N19" s="136"/>
      <c r="O19" s="136"/>
      <c r="P19" s="101"/>
    </row>
    <row r="20" spans="1:16" ht="14.4" customHeight="1">
      <c r="A20" s="107"/>
      <c r="B20" s="107" t="s">
        <v>17</v>
      </c>
      <c r="C20" s="107"/>
      <c r="D20" s="6">
        <f>E13+E14+E15+E16+E17+D18</f>
        <v>66</v>
      </c>
      <c r="E20" s="8"/>
      <c r="F20" s="107" t="s">
        <v>17</v>
      </c>
      <c r="G20" s="107"/>
      <c r="H20" s="6">
        <f>I13+I14+I15+I16+I17+(H18*-10)+(H19*-20)</f>
        <v>-10</v>
      </c>
      <c r="I20" s="4"/>
      <c r="J20" s="4" t="s">
        <v>17</v>
      </c>
      <c r="K20" s="140">
        <v>-86</v>
      </c>
      <c r="L20" s="140"/>
      <c r="M20" s="140"/>
      <c r="N20" s="4" t="s">
        <v>17</v>
      </c>
      <c r="O20" s="5">
        <f>-54+40</f>
        <v>-14</v>
      </c>
      <c r="P20" s="9" t="str">
        <f>IF(R6&lt;0,"Yếu",IF(R6&lt;=20,"Trung bình",IF(R6&lt;=40,"Khá","Xuất sắc")))</f>
        <v>Yếu</v>
      </c>
    </row>
    <row r="21" spans="1:16" ht="14.4" customHeight="1">
      <c r="A21" s="106" t="s">
        <v>39</v>
      </c>
      <c r="B21" s="3" t="s">
        <v>6</v>
      </c>
      <c r="C21" s="4"/>
      <c r="D21" s="4"/>
      <c r="E21" s="4" t="s">
        <v>7</v>
      </c>
      <c r="F21" s="4" t="s">
        <v>8</v>
      </c>
      <c r="G21" s="4"/>
      <c r="H21" s="4"/>
      <c r="I21" s="4" t="s">
        <v>9</v>
      </c>
      <c r="J21" s="135" t="s">
        <v>71</v>
      </c>
      <c r="K21" s="135"/>
      <c r="L21" s="135"/>
      <c r="M21" s="4"/>
      <c r="N21" s="135" t="s">
        <v>109</v>
      </c>
      <c r="O21" s="136"/>
      <c r="P21" s="102">
        <f>S7</f>
        <v>7</v>
      </c>
    </row>
    <row r="22" spans="1:16" ht="14.4" customHeight="1">
      <c r="A22" s="107"/>
      <c r="B22" s="4">
        <v>10</v>
      </c>
      <c r="C22" s="5">
        <v>1</v>
      </c>
      <c r="D22" s="4" t="s">
        <v>10</v>
      </c>
      <c r="E22" s="6">
        <f>C22*5</f>
        <v>5</v>
      </c>
      <c r="F22" s="4">
        <v>4</v>
      </c>
      <c r="G22" s="5"/>
      <c r="H22" s="4" t="s">
        <v>10</v>
      </c>
      <c r="I22" s="6">
        <f>G22*(-1)</f>
        <v>0</v>
      </c>
      <c r="J22" s="135"/>
      <c r="K22" s="135"/>
      <c r="L22" s="135"/>
      <c r="M22" s="4"/>
      <c r="N22" s="136"/>
      <c r="O22" s="136"/>
      <c r="P22" s="102"/>
    </row>
    <row r="23" spans="1:16" ht="14.4" customHeight="1">
      <c r="A23" s="107"/>
      <c r="B23" s="4">
        <v>9</v>
      </c>
      <c r="C23" s="5">
        <v>3</v>
      </c>
      <c r="D23" s="4" t="s">
        <v>10</v>
      </c>
      <c r="E23" s="6">
        <f>C23*4</f>
        <v>12</v>
      </c>
      <c r="F23" s="4">
        <v>3</v>
      </c>
      <c r="G23" s="5"/>
      <c r="H23" s="4" t="s">
        <v>10</v>
      </c>
      <c r="I23" s="6">
        <f>G23*(-2)</f>
        <v>0</v>
      </c>
      <c r="J23" s="135"/>
      <c r="K23" s="135"/>
      <c r="L23" s="135"/>
      <c r="M23" s="4"/>
      <c r="N23" s="136"/>
      <c r="O23" s="136"/>
      <c r="P23" s="102"/>
    </row>
    <row r="24" spans="1:16" ht="14.4" customHeight="1">
      <c r="A24" s="107"/>
      <c r="B24" s="4">
        <v>8</v>
      </c>
      <c r="C24" s="5">
        <v>2</v>
      </c>
      <c r="D24" s="4" t="s">
        <v>10</v>
      </c>
      <c r="E24" s="6">
        <f>C24*3</f>
        <v>6</v>
      </c>
      <c r="F24" s="4">
        <v>2</v>
      </c>
      <c r="G24" s="5"/>
      <c r="H24" s="4" t="s">
        <v>10</v>
      </c>
      <c r="I24" s="6">
        <f>G24*(-3)</f>
        <v>0</v>
      </c>
      <c r="J24" s="135"/>
      <c r="K24" s="135"/>
      <c r="L24" s="135"/>
      <c r="M24" s="4"/>
      <c r="N24" s="136"/>
      <c r="O24" s="136"/>
      <c r="P24" s="102"/>
    </row>
    <row r="25" spans="1:16" ht="14.4" customHeight="1">
      <c r="A25" s="107"/>
      <c r="B25" s="4"/>
      <c r="C25" s="4"/>
      <c r="D25" s="4"/>
      <c r="E25" s="4"/>
      <c r="F25" s="4">
        <v>1</v>
      </c>
      <c r="G25" s="5"/>
      <c r="H25" s="4" t="s">
        <v>10</v>
      </c>
      <c r="I25" s="6">
        <f>G25*(-4)</f>
        <v>0</v>
      </c>
      <c r="J25" s="135"/>
      <c r="K25" s="135"/>
      <c r="L25" s="135"/>
      <c r="M25" s="4"/>
      <c r="N25" s="136"/>
      <c r="O25" s="136"/>
      <c r="P25" s="101">
        <f>D29+H29+K29+O29</f>
        <v>55</v>
      </c>
    </row>
    <row r="26" spans="1:16" ht="14.4" customHeight="1">
      <c r="A26" s="107"/>
      <c r="B26" s="4"/>
      <c r="C26" s="4"/>
      <c r="D26" s="4"/>
      <c r="E26" s="4"/>
      <c r="F26" s="4">
        <v>0</v>
      </c>
      <c r="G26" s="5"/>
      <c r="H26" s="4" t="s">
        <v>10</v>
      </c>
      <c r="I26" s="6">
        <f>G26*(-5)</f>
        <v>0</v>
      </c>
      <c r="J26" s="135"/>
      <c r="K26" s="135"/>
      <c r="L26" s="135"/>
      <c r="M26" s="4"/>
      <c r="N26" s="136"/>
      <c r="O26" s="136"/>
      <c r="P26" s="101"/>
    </row>
    <row r="27" spans="1:16" ht="14.4" customHeight="1">
      <c r="A27" s="107"/>
      <c r="B27" s="107" t="s">
        <v>14</v>
      </c>
      <c r="C27" s="107"/>
      <c r="D27" s="7">
        <v>50</v>
      </c>
      <c r="E27" s="8"/>
      <c r="F27" s="107" t="s">
        <v>15</v>
      </c>
      <c r="G27" s="107"/>
      <c r="H27" s="5"/>
      <c r="I27" s="4"/>
      <c r="J27" s="135"/>
      <c r="K27" s="135"/>
      <c r="L27" s="135"/>
      <c r="M27" s="4"/>
      <c r="N27" s="136"/>
      <c r="O27" s="136"/>
      <c r="P27" s="101"/>
    </row>
    <row r="28" spans="1:16" ht="14.4" customHeight="1">
      <c r="A28" s="107"/>
      <c r="B28" s="4"/>
      <c r="C28" s="4"/>
      <c r="D28" s="4"/>
      <c r="E28" s="4"/>
      <c r="F28" s="107" t="s">
        <v>16</v>
      </c>
      <c r="G28" s="107"/>
      <c r="H28" s="5"/>
      <c r="I28" s="4"/>
      <c r="J28" s="135"/>
      <c r="K28" s="135"/>
      <c r="L28" s="135"/>
      <c r="M28" s="4"/>
      <c r="N28" s="136"/>
      <c r="O28" s="136"/>
      <c r="P28" s="101"/>
    </row>
    <row r="29" spans="1:16" ht="14.4" customHeight="1">
      <c r="A29" s="107"/>
      <c r="B29" s="107" t="s">
        <v>17</v>
      </c>
      <c r="C29" s="107"/>
      <c r="D29" s="6">
        <f>E22+E23+E24+E25+E26+D27</f>
        <v>73</v>
      </c>
      <c r="E29" s="8"/>
      <c r="F29" s="107" t="s">
        <v>17</v>
      </c>
      <c r="G29" s="107"/>
      <c r="H29" s="6">
        <f>I22+I23+I24+I25+I26+(H27*-10)+(H28*-20)</f>
        <v>0</v>
      </c>
      <c r="I29" s="4"/>
      <c r="J29" s="36" t="s">
        <v>17</v>
      </c>
      <c r="K29" s="140">
        <v>-18</v>
      </c>
      <c r="L29" s="140"/>
      <c r="M29" s="140"/>
      <c r="N29" s="4" t="s">
        <v>17</v>
      </c>
      <c r="O29" s="5">
        <f>-40+40</f>
        <v>0</v>
      </c>
      <c r="P29" s="9" t="str">
        <f>IF(R7&lt;0,"Yếu",IF(R7&lt;=20,"Trung bình",IF(R7&lt;=40,"Khá","Xuất sắc")))</f>
        <v>Xuất sắc</v>
      </c>
    </row>
    <row r="30" spans="1:16" ht="14.4" customHeight="1">
      <c r="A30" s="106" t="s">
        <v>40</v>
      </c>
      <c r="B30" s="3" t="s">
        <v>6</v>
      </c>
      <c r="C30" s="4"/>
      <c r="D30" s="4"/>
      <c r="E30" s="4" t="s">
        <v>7</v>
      </c>
      <c r="F30" s="4" t="s">
        <v>8</v>
      </c>
      <c r="G30" s="4"/>
      <c r="H30" s="4"/>
      <c r="I30" s="4" t="s">
        <v>9</v>
      </c>
      <c r="J30" s="135" t="s">
        <v>79</v>
      </c>
      <c r="K30" s="135"/>
      <c r="L30" s="135"/>
      <c r="M30" s="4"/>
      <c r="N30" s="135" t="s">
        <v>110</v>
      </c>
      <c r="O30" s="136"/>
      <c r="P30" s="102">
        <f>S8</f>
        <v>1</v>
      </c>
    </row>
    <row r="31" spans="1:16" ht="14.4" customHeight="1">
      <c r="A31" s="107"/>
      <c r="B31" s="4">
        <v>10</v>
      </c>
      <c r="C31" s="5">
        <v>4</v>
      </c>
      <c r="D31" s="4" t="s">
        <v>10</v>
      </c>
      <c r="E31" s="6">
        <f>C31*5</f>
        <v>20</v>
      </c>
      <c r="F31" s="4">
        <v>4</v>
      </c>
      <c r="G31" s="5"/>
      <c r="H31" s="4" t="s">
        <v>10</v>
      </c>
      <c r="I31" s="6">
        <f>G31*(-1)</f>
        <v>0</v>
      </c>
      <c r="J31" s="135"/>
      <c r="K31" s="135"/>
      <c r="L31" s="135"/>
      <c r="M31" s="4"/>
      <c r="N31" s="136"/>
      <c r="O31" s="136"/>
      <c r="P31" s="102"/>
    </row>
    <row r="32" spans="1:16" ht="14.4" customHeight="1">
      <c r="A32" s="107"/>
      <c r="B32" s="4">
        <v>9</v>
      </c>
      <c r="C32" s="5">
        <v>4</v>
      </c>
      <c r="D32" s="4" t="s">
        <v>10</v>
      </c>
      <c r="E32" s="6">
        <f>C32*4</f>
        <v>16</v>
      </c>
      <c r="F32" s="4">
        <v>3</v>
      </c>
      <c r="G32" s="5"/>
      <c r="H32" s="4" t="s">
        <v>10</v>
      </c>
      <c r="I32" s="6">
        <f>G32*(-2)</f>
        <v>0</v>
      </c>
      <c r="J32" s="135"/>
      <c r="K32" s="135"/>
      <c r="L32" s="135"/>
      <c r="M32" s="4"/>
      <c r="N32" s="136"/>
      <c r="O32" s="136"/>
      <c r="P32" s="102"/>
    </row>
    <row r="33" spans="1:16" ht="14.4" customHeight="1">
      <c r="A33" s="107"/>
      <c r="B33" s="4">
        <v>8</v>
      </c>
      <c r="C33" s="5">
        <v>3</v>
      </c>
      <c r="D33" s="4" t="s">
        <v>10</v>
      </c>
      <c r="E33" s="6">
        <f>C33*3</f>
        <v>9</v>
      </c>
      <c r="F33" s="4">
        <v>2</v>
      </c>
      <c r="G33" s="5"/>
      <c r="H33" s="4" t="s">
        <v>10</v>
      </c>
      <c r="I33" s="6">
        <f>G33*(-3)</f>
        <v>0</v>
      </c>
      <c r="J33" s="135"/>
      <c r="K33" s="135"/>
      <c r="L33" s="135"/>
      <c r="M33" s="4"/>
      <c r="N33" s="136"/>
      <c r="O33" s="136"/>
      <c r="P33" s="102"/>
    </row>
    <row r="34" spans="1:16" ht="14.4" customHeight="1">
      <c r="A34" s="107"/>
      <c r="B34" s="4"/>
      <c r="C34" s="4"/>
      <c r="D34" s="4"/>
      <c r="E34" s="4"/>
      <c r="F34" s="4">
        <v>1</v>
      </c>
      <c r="G34" s="5"/>
      <c r="H34" s="4" t="s">
        <v>10</v>
      </c>
      <c r="I34" s="6">
        <f>G34*(-4)</f>
        <v>0</v>
      </c>
      <c r="J34" s="135"/>
      <c r="K34" s="135"/>
      <c r="L34" s="135"/>
      <c r="M34" s="4"/>
      <c r="N34" s="136"/>
      <c r="O34" s="136"/>
      <c r="P34" s="101">
        <f>D38+H38+K38+O38</f>
        <v>123</v>
      </c>
    </row>
    <row r="35" spans="1:16" ht="14.4" customHeight="1">
      <c r="A35" s="107"/>
      <c r="B35" s="4"/>
      <c r="C35" s="4"/>
      <c r="D35" s="4"/>
      <c r="E35" s="4"/>
      <c r="F35" s="4">
        <v>0</v>
      </c>
      <c r="G35" s="5"/>
      <c r="H35" s="4" t="s">
        <v>10</v>
      </c>
      <c r="I35" s="6">
        <f>G35*(-5)</f>
        <v>0</v>
      </c>
      <c r="J35" s="135"/>
      <c r="K35" s="135"/>
      <c r="L35" s="135"/>
      <c r="M35" s="4"/>
      <c r="N35" s="136"/>
      <c r="O35" s="136"/>
      <c r="P35" s="101"/>
    </row>
    <row r="36" spans="1:16" ht="14.4" customHeight="1">
      <c r="A36" s="107"/>
      <c r="B36" s="107" t="s">
        <v>14</v>
      </c>
      <c r="C36" s="107"/>
      <c r="D36" s="7">
        <v>50</v>
      </c>
      <c r="E36" s="8"/>
      <c r="F36" s="107" t="s">
        <v>15</v>
      </c>
      <c r="G36" s="107"/>
      <c r="H36" s="5"/>
      <c r="I36" s="4"/>
      <c r="J36" s="135"/>
      <c r="K36" s="135"/>
      <c r="L36" s="135"/>
      <c r="M36" s="4"/>
      <c r="N36" s="136"/>
      <c r="O36" s="136"/>
      <c r="P36" s="101"/>
    </row>
    <row r="37" spans="1:16" ht="14.4" customHeight="1">
      <c r="A37" s="107"/>
      <c r="B37" s="4"/>
      <c r="C37" s="4"/>
      <c r="D37" s="4"/>
      <c r="E37" s="4"/>
      <c r="F37" s="107" t="s">
        <v>16</v>
      </c>
      <c r="G37" s="107"/>
      <c r="H37" s="5"/>
      <c r="I37" s="4"/>
      <c r="J37" s="135"/>
      <c r="K37" s="135"/>
      <c r="L37" s="135"/>
      <c r="M37" s="4"/>
      <c r="N37" s="136"/>
      <c r="O37" s="136"/>
      <c r="P37" s="101"/>
    </row>
    <row r="38" spans="1:16" ht="14.4" customHeight="1">
      <c r="A38" s="107"/>
      <c r="B38" s="107" t="s">
        <v>17</v>
      </c>
      <c r="C38" s="107"/>
      <c r="D38" s="6">
        <f>E31+E32+E33+E34+E35+D36</f>
        <v>95</v>
      </c>
      <c r="E38" s="8"/>
      <c r="F38" s="107" t="s">
        <v>17</v>
      </c>
      <c r="G38" s="107"/>
      <c r="H38" s="6">
        <f>I31+I32+I33+I34+I35+(H36*-10)+(H37*-20)</f>
        <v>0</v>
      </c>
      <c r="I38" s="4"/>
      <c r="J38" s="4" t="s">
        <v>17</v>
      </c>
      <c r="K38" s="140">
        <v>-10</v>
      </c>
      <c r="L38" s="140"/>
      <c r="M38" s="140"/>
      <c r="N38" s="4" t="s">
        <v>17</v>
      </c>
      <c r="O38" s="5">
        <f>-2+40</f>
        <v>38</v>
      </c>
      <c r="P38" s="9" t="str">
        <f>IF(R8&lt;0,"Yếu",IF(R8&lt;=20,"Trung bình",IF(R8&lt;=40,"Khá","Xuất sắc")))</f>
        <v>Xuất sắc</v>
      </c>
    </row>
    <row r="39" spans="1:16" ht="14.4" customHeight="1">
      <c r="A39" s="106" t="s">
        <v>41</v>
      </c>
      <c r="B39" s="3" t="s">
        <v>6</v>
      </c>
      <c r="C39" s="4"/>
      <c r="D39" s="4"/>
      <c r="E39" s="4" t="s">
        <v>7</v>
      </c>
      <c r="F39" s="4" t="s">
        <v>8</v>
      </c>
      <c r="G39" s="4"/>
      <c r="H39" s="4"/>
      <c r="I39" s="4" t="s">
        <v>9</v>
      </c>
      <c r="J39" s="135" t="s">
        <v>74</v>
      </c>
      <c r="K39" s="135"/>
      <c r="L39" s="135"/>
      <c r="M39" s="4"/>
      <c r="N39" s="137" t="s">
        <v>111</v>
      </c>
      <c r="O39" s="136"/>
      <c r="P39" s="102">
        <f>S9</f>
        <v>3</v>
      </c>
    </row>
    <row r="40" spans="1:16" ht="14.4" customHeight="1">
      <c r="A40" s="107"/>
      <c r="B40" s="4">
        <v>10</v>
      </c>
      <c r="C40" s="5">
        <v>10</v>
      </c>
      <c r="D40" s="4" t="s">
        <v>10</v>
      </c>
      <c r="E40" s="6">
        <f>C40*5</f>
        <v>50</v>
      </c>
      <c r="F40" s="4">
        <v>4</v>
      </c>
      <c r="G40" s="5"/>
      <c r="H40" s="4" t="s">
        <v>10</v>
      </c>
      <c r="I40" s="6">
        <f>G40*(-1)</f>
        <v>0</v>
      </c>
      <c r="J40" s="135"/>
      <c r="K40" s="135"/>
      <c r="L40" s="135"/>
      <c r="M40" s="4"/>
      <c r="N40" s="136"/>
      <c r="O40" s="136"/>
      <c r="P40" s="102"/>
    </row>
    <row r="41" spans="1:16" ht="14.4" customHeight="1">
      <c r="A41" s="107"/>
      <c r="B41" s="4">
        <v>9</v>
      </c>
      <c r="C41" s="5">
        <v>2</v>
      </c>
      <c r="D41" s="4" t="s">
        <v>10</v>
      </c>
      <c r="E41" s="6">
        <f>C41*4</f>
        <v>8</v>
      </c>
      <c r="F41" s="4">
        <v>3</v>
      </c>
      <c r="G41" s="5"/>
      <c r="H41" s="4" t="s">
        <v>10</v>
      </c>
      <c r="I41" s="6">
        <f>G41*(-2)</f>
        <v>0</v>
      </c>
      <c r="J41" s="135"/>
      <c r="K41" s="135"/>
      <c r="L41" s="135"/>
      <c r="M41" s="4"/>
      <c r="N41" s="136"/>
      <c r="O41" s="136"/>
      <c r="P41" s="102"/>
    </row>
    <row r="42" spans="1:16" ht="14.4" customHeight="1">
      <c r="A42" s="107"/>
      <c r="B42" s="4">
        <v>8</v>
      </c>
      <c r="C42" s="5">
        <v>2</v>
      </c>
      <c r="D42" s="4" t="s">
        <v>10</v>
      </c>
      <c r="E42" s="6">
        <f>C42*3</f>
        <v>6</v>
      </c>
      <c r="F42" s="4">
        <v>2</v>
      </c>
      <c r="G42" s="5"/>
      <c r="H42" s="4" t="s">
        <v>10</v>
      </c>
      <c r="I42" s="6">
        <f>G42*(-3)</f>
        <v>0</v>
      </c>
      <c r="J42" s="135"/>
      <c r="K42" s="135"/>
      <c r="L42" s="135"/>
      <c r="M42" s="4"/>
      <c r="N42" s="136"/>
      <c r="O42" s="136"/>
      <c r="P42" s="102"/>
    </row>
    <row r="43" spans="1:16" ht="14.4" customHeight="1">
      <c r="A43" s="107"/>
      <c r="B43" s="4"/>
      <c r="C43" s="4"/>
      <c r="D43" s="4"/>
      <c r="E43" s="4"/>
      <c r="F43" s="4">
        <v>1</v>
      </c>
      <c r="G43" s="5"/>
      <c r="H43" s="4" t="s">
        <v>10</v>
      </c>
      <c r="I43" s="6">
        <f>G43*(-4)</f>
        <v>0</v>
      </c>
      <c r="J43" s="135"/>
      <c r="K43" s="135"/>
      <c r="L43" s="135"/>
      <c r="M43" s="4"/>
      <c r="N43" s="136"/>
      <c r="O43" s="136"/>
      <c r="P43" s="101">
        <f>D47+H47+K47+O47</f>
        <v>110</v>
      </c>
    </row>
    <row r="44" spans="1:16" ht="14.4" customHeight="1">
      <c r="A44" s="107"/>
      <c r="B44" s="4"/>
      <c r="C44" s="4"/>
      <c r="D44" s="4"/>
      <c r="E44" s="4"/>
      <c r="F44" s="4">
        <v>0</v>
      </c>
      <c r="G44" s="5"/>
      <c r="H44" s="4" t="s">
        <v>10</v>
      </c>
      <c r="I44" s="6">
        <f>G44*(-5)</f>
        <v>0</v>
      </c>
      <c r="J44" s="135"/>
      <c r="K44" s="135"/>
      <c r="L44" s="135"/>
      <c r="M44" s="4"/>
      <c r="N44" s="136"/>
      <c r="O44" s="136"/>
      <c r="P44" s="101"/>
    </row>
    <row r="45" spans="1:16" ht="14.4" customHeight="1">
      <c r="A45" s="107"/>
      <c r="B45" s="107" t="s">
        <v>14</v>
      </c>
      <c r="C45" s="107"/>
      <c r="D45" s="7">
        <v>50</v>
      </c>
      <c r="E45" s="8"/>
      <c r="F45" s="107" t="s">
        <v>15</v>
      </c>
      <c r="G45" s="107"/>
      <c r="H45" s="5"/>
      <c r="I45" s="4"/>
      <c r="J45" s="135"/>
      <c r="K45" s="135"/>
      <c r="L45" s="135"/>
      <c r="M45" s="4"/>
      <c r="N45" s="136"/>
      <c r="O45" s="136"/>
      <c r="P45" s="101"/>
    </row>
    <row r="46" spans="1:16" ht="14.4" customHeight="1">
      <c r="A46" s="107"/>
      <c r="B46" s="4"/>
      <c r="C46" s="4"/>
      <c r="D46" s="4"/>
      <c r="E46" s="4"/>
      <c r="F46" s="107" t="s">
        <v>16</v>
      </c>
      <c r="G46" s="107"/>
      <c r="H46" s="5"/>
      <c r="I46" s="4"/>
      <c r="J46" s="135"/>
      <c r="K46" s="135"/>
      <c r="L46" s="135"/>
      <c r="M46" s="4"/>
      <c r="N46" s="136"/>
      <c r="O46" s="136"/>
      <c r="P46" s="101"/>
    </row>
    <row r="47" spans="1:16" ht="14.4" customHeight="1">
      <c r="A47" s="107"/>
      <c r="B47" s="107" t="s">
        <v>17</v>
      </c>
      <c r="C47" s="107"/>
      <c r="D47" s="6">
        <f>E40+E41+E42+E43+E44+D45</f>
        <v>114</v>
      </c>
      <c r="E47" s="8"/>
      <c r="F47" s="107" t="s">
        <v>17</v>
      </c>
      <c r="G47" s="107"/>
      <c r="H47" s="6">
        <f>I40+I41+I42+I43+I44+(H45*-10)+(H46*-20)</f>
        <v>0</v>
      </c>
      <c r="I47" s="4"/>
      <c r="J47" s="4"/>
      <c r="K47" s="140">
        <v>-76</v>
      </c>
      <c r="L47" s="140"/>
      <c r="M47" s="140"/>
      <c r="N47" s="4" t="s">
        <v>17</v>
      </c>
      <c r="O47" s="5">
        <f>-18+50+40</f>
        <v>72</v>
      </c>
      <c r="P47" s="9" t="str">
        <f>IF(R9&lt;0,"Yếu",IF(R9&lt;=20,"Trung bình",IF(R9&lt;=40,"Khá","Xuất sắc")))</f>
        <v>Xuất sắc</v>
      </c>
    </row>
    <row r="48" spans="1:16" ht="14.4" customHeight="1">
      <c r="A48" s="106" t="s">
        <v>43</v>
      </c>
      <c r="B48" s="3" t="s">
        <v>6</v>
      </c>
      <c r="C48" s="4"/>
      <c r="D48" s="4"/>
      <c r="E48" s="4" t="s">
        <v>7</v>
      </c>
      <c r="F48" s="4" t="s">
        <v>8</v>
      </c>
      <c r="G48" s="4"/>
      <c r="H48" s="4"/>
      <c r="I48" s="4" t="s">
        <v>9</v>
      </c>
      <c r="J48" s="135" t="s">
        <v>73</v>
      </c>
      <c r="K48" s="135"/>
      <c r="L48" s="135"/>
      <c r="M48" s="4"/>
      <c r="N48" s="135" t="s">
        <v>112</v>
      </c>
      <c r="O48" s="136"/>
      <c r="P48" s="102">
        <f>S10</f>
        <v>4</v>
      </c>
    </row>
    <row r="49" spans="1:18" ht="14.4" customHeight="1">
      <c r="A49" s="107"/>
      <c r="B49" s="4">
        <v>10</v>
      </c>
      <c r="C49" s="5">
        <v>3</v>
      </c>
      <c r="D49" s="4" t="s">
        <v>10</v>
      </c>
      <c r="E49" s="6">
        <f>C49*5</f>
        <v>15</v>
      </c>
      <c r="F49" s="4">
        <v>4</v>
      </c>
      <c r="G49" s="5"/>
      <c r="H49" s="4" t="s">
        <v>10</v>
      </c>
      <c r="I49" s="6">
        <f>G49*(-1)</f>
        <v>0</v>
      </c>
      <c r="J49" s="135"/>
      <c r="K49" s="135"/>
      <c r="L49" s="135"/>
      <c r="M49" s="4"/>
      <c r="N49" s="136"/>
      <c r="O49" s="136"/>
      <c r="P49" s="102"/>
    </row>
    <row r="50" spans="1:18" ht="14.4" customHeight="1">
      <c r="A50" s="107"/>
      <c r="B50" s="4">
        <v>9</v>
      </c>
      <c r="C50" s="5">
        <v>4</v>
      </c>
      <c r="D50" s="4" t="s">
        <v>10</v>
      </c>
      <c r="E50" s="6">
        <f>C50*4</f>
        <v>16</v>
      </c>
      <c r="F50" s="4">
        <v>3</v>
      </c>
      <c r="G50" s="5">
        <v>1</v>
      </c>
      <c r="H50" s="4" t="s">
        <v>10</v>
      </c>
      <c r="I50" s="6">
        <f>G50*(-2)</f>
        <v>-2</v>
      </c>
      <c r="J50" s="135"/>
      <c r="K50" s="135"/>
      <c r="L50" s="135"/>
      <c r="M50" s="4"/>
      <c r="N50" s="136"/>
      <c r="O50" s="136"/>
      <c r="P50" s="102"/>
    </row>
    <row r="51" spans="1:18" ht="14.4" customHeight="1">
      <c r="A51" s="107"/>
      <c r="B51" s="4">
        <v>8</v>
      </c>
      <c r="C51" s="5">
        <v>2</v>
      </c>
      <c r="D51" s="4" t="s">
        <v>10</v>
      </c>
      <c r="E51" s="6">
        <f>C51*3</f>
        <v>6</v>
      </c>
      <c r="F51" s="4">
        <v>2</v>
      </c>
      <c r="G51" s="5"/>
      <c r="H51" s="4" t="s">
        <v>10</v>
      </c>
      <c r="I51" s="6">
        <f>G51*(-3)</f>
        <v>0</v>
      </c>
      <c r="J51" s="135"/>
      <c r="K51" s="135"/>
      <c r="L51" s="135"/>
      <c r="M51" s="4"/>
      <c r="N51" s="136"/>
      <c r="O51" s="136"/>
      <c r="P51" s="102"/>
    </row>
    <row r="52" spans="1:18" ht="14.4" customHeight="1">
      <c r="A52" s="107"/>
      <c r="B52" s="4"/>
      <c r="C52" s="4"/>
      <c r="D52" s="4"/>
      <c r="E52" s="4"/>
      <c r="F52" s="4">
        <v>1</v>
      </c>
      <c r="G52" s="5"/>
      <c r="H52" s="4" t="s">
        <v>10</v>
      </c>
      <c r="I52" s="6">
        <f>G52*(-4)</f>
        <v>0</v>
      </c>
      <c r="J52" s="135"/>
      <c r="K52" s="135"/>
      <c r="L52" s="135"/>
      <c r="M52" s="4"/>
      <c r="N52" s="136"/>
      <c r="O52" s="136"/>
      <c r="P52" s="101">
        <f>D56+H56+K56+O56</f>
        <v>100</v>
      </c>
    </row>
    <row r="53" spans="1:18" ht="14.4" customHeight="1">
      <c r="A53" s="107"/>
      <c r="B53" s="4"/>
      <c r="C53" s="4"/>
      <c r="D53" s="4"/>
      <c r="E53" s="4"/>
      <c r="F53" s="4">
        <v>0</v>
      </c>
      <c r="G53" s="5"/>
      <c r="H53" s="4" t="s">
        <v>10</v>
      </c>
      <c r="I53" s="6">
        <f>G53*(-5)</f>
        <v>0</v>
      </c>
      <c r="J53" s="135"/>
      <c r="K53" s="135"/>
      <c r="L53" s="135"/>
      <c r="M53" s="4"/>
      <c r="N53" s="136"/>
      <c r="O53" s="136"/>
      <c r="P53" s="101"/>
    </row>
    <row r="54" spans="1:18" ht="14.4" customHeight="1">
      <c r="A54" s="107"/>
      <c r="B54" s="107" t="s">
        <v>14</v>
      </c>
      <c r="C54" s="107"/>
      <c r="D54" s="7">
        <v>50</v>
      </c>
      <c r="E54" s="8"/>
      <c r="F54" s="107" t="s">
        <v>15</v>
      </c>
      <c r="G54" s="107"/>
      <c r="H54" s="5"/>
      <c r="I54" s="4"/>
      <c r="J54" s="135"/>
      <c r="K54" s="135"/>
      <c r="L54" s="135"/>
      <c r="M54" s="4"/>
      <c r="N54" s="136"/>
      <c r="O54" s="136"/>
      <c r="P54" s="101"/>
    </row>
    <row r="55" spans="1:18" ht="14.4" customHeight="1">
      <c r="A55" s="107"/>
      <c r="B55" s="4"/>
      <c r="C55" s="4"/>
      <c r="D55" s="4"/>
      <c r="E55" s="4"/>
      <c r="F55" s="107" t="s">
        <v>16</v>
      </c>
      <c r="G55" s="107"/>
      <c r="H55" s="5"/>
      <c r="I55" s="4"/>
      <c r="J55" s="135"/>
      <c r="K55" s="135"/>
      <c r="L55" s="135"/>
      <c r="M55" s="4"/>
      <c r="N55" s="136"/>
      <c r="O55" s="136"/>
      <c r="P55" s="101"/>
    </row>
    <row r="56" spans="1:18" ht="14.4" customHeight="1">
      <c r="A56" s="107"/>
      <c r="B56" s="107" t="s">
        <v>17</v>
      </c>
      <c r="C56" s="107"/>
      <c r="D56" s="6">
        <f>E49+E50+E51+E52+E53+D54</f>
        <v>87</v>
      </c>
      <c r="E56" s="8"/>
      <c r="F56" s="107" t="s">
        <v>17</v>
      </c>
      <c r="G56" s="107"/>
      <c r="H56" s="6">
        <f>I49+I50+I51+I52+I53+(H54*-10)+(H55*-20)</f>
        <v>-2</v>
      </c>
      <c r="I56" s="4"/>
      <c r="J56" s="4" t="s">
        <v>17</v>
      </c>
      <c r="K56" s="108">
        <v>-17</v>
      </c>
      <c r="L56" s="109"/>
      <c r="M56" s="110"/>
      <c r="N56" s="4" t="s">
        <v>17</v>
      </c>
      <c r="O56" s="5">
        <f>-8+40</f>
        <v>32</v>
      </c>
      <c r="P56" s="9" t="str">
        <f>IF(R10&lt;0,"Yếu",IF(R10&lt;=20,"Trung bình",IF(R10&lt;=40,"Khá","Xuất sắc")))</f>
        <v>Xuất sắc</v>
      </c>
    </row>
    <row r="57" spans="1:18" ht="14.4" customHeight="1">
      <c r="A57" s="106" t="s">
        <v>42</v>
      </c>
      <c r="B57" s="3" t="s">
        <v>6</v>
      </c>
      <c r="C57" s="4"/>
      <c r="D57" s="4"/>
      <c r="E57" s="4" t="s">
        <v>7</v>
      </c>
      <c r="F57" s="4" t="s">
        <v>8</v>
      </c>
      <c r="G57" s="4"/>
      <c r="H57" s="4"/>
      <c r="I57" s="4" t="s">
        <v>9</v>
      </c>
      <c r="J57" s="135" t="s">
        <v>72</v>
      </c>
      <c r="K57" s="135"/>
      <c r="L57" s="135"/>
      <c r="M57" s="4"/>
      <c r="N57" s="135" t="s">
        <v>89</v>
      </c>
      <c r="O57" s="136"/>
      <c r="P57" s="102">
        <f>S11</f>
        <v>9</v>
      </c>
    </row>
    <row r="58" spans="1:18" ht="14.4" customHeight="1">
      <c r="A58" s="107"/>
      <c r="B58" s="4">
        <v>10</v>
      </c>
      <c r="C58" s="5"/>
      <c r="D58" s="4" t="s">
        <v>10</v>
      </c>
      <c r="E58" s="6">
        <f>C58*5</f>
        <v>0</v>
      </c>
      <c r="F58" s="4">
        <v>4</v>
      </c>
      <c r="G58" s="5"/>
      <c r="H58" s="4" t="s">
        <v>10</v>
      </c>
      <c r="I58" s="6">
        <f>G58*(-1)</f>
        <v>0</v>
      </c>
      <c r="J58" s="135"/>
      <c r="K58" s="135"/>
      <c r="L58" s="135"/>
      <c r="M58" s="4"/>
      <c r="N58" s="136"/>
      <c r="O58" s="136"/>
      <c r="P58" s="102"/>
    </row>
    <row r="59" spans="1:18" ht="14.4" customHeight="1">
      <c r="A59" s="107"/>
      <c r="B59" s="4">
        <v>9</v>
      </c>
      <c r="C59" s="5">
        <v>2</v>
      </c>
      <c r="D59" s="4" t="s">
        <v>10</v>
      </c>
      <c r="E59" s="6">
        <f>C59*4</f>
        <v>8</v>
      </c>
      <c r="F59" s="4">
        <v>3</v>
      </c>
      <c r="G59" s="5"/>
      <c r="H59" s="4" t="s">
        <v>10</v>
      </c>
      <c r="I59" s="6">
        <f>G59*(-2)</f>
        <v>0</v>
      </c>
      <c r="J59" s="135"/>
      <c r="K59" s="135"/>
      <c r="L59" s="135"/>
      <c r="M59" s="4"/>
      <c r="N59" s="136"/>
      <c r="O59" s="136"/>
      <c r="P59" s="102"/>
    </row>
    <row r="60" spans="1:18" ht="14.4" customHeight="1">
      <c r="A60" s="107"/>
      <c r="B60" s="4">
        <v>8</v>
      </c>
      <c r="C60" s="5">
        <v>1</v>
      </c>
      <c r="D60" s="4" t="s">
        <v>10</v>
      </c>
      <c r="E60" s="6">
        <f>C60*3</f>
        <v>3</v>
      </c>
      <c r="F60" s="4">
        <v>2</v>
      </c>
      <c r="G60" s="5"/>
      <c r="H60" s="4" t="s">
        <v>10</v>
      </c>
      <c r="I60" s="6">
        <f>G60*(-3)</f>
        <v>0</v>
      </c>
      <c r="J60" s="135"/>
      <c r="K60" s="135"/>
      <c r="L60" s="135"/>
      <c r="M60" s="4"/>
      <c r="N60" s="136"/>
      <c r="O60" s="136"/>
      <c r="P60" s="102"/>
    </row>
    <row r="61" spans="1:18" ht="14.4" customHeight="1">
      <c r="A61" s="107"/>
      <c r="B61" s="4"/>
      <c r="C61" s="4"/>
      <c r="D61" s="4"/>
      <c r="E61" s="4"/>
      <c r="F61" s="4">
        <v>1</v>
      </c>
      <c r="G61" s="5"/>
      <c r="H61" s="4" t="s">
        <v>10</v>
      </c>
      <c r="I61" s="6">
        <f>G61*(-4)</f>
        <v>0</v>
      </c>
      <c r="J61" s="135"/>
      <c r="K61" s="135"/>
      <c r="L61" s="135"/>
      <c r="M61" s="4"/>
      <c r="N61" s="136"/>
      <c r="O61" s="136"/>
      <c r="P61" s="101">
        <f>D65+H65+K65+O65</f>
        <v>37</v>
      </c>
    </row>
    <row r="62" spans="1:18" ht="14.4" customHeight="1">
      <c r="A62" s="107"/>
      <c r="B62" s="4"/>
      <c r="C62" s="4"/>
      <c r="D62" s="4"/>
      <c r="E62" s="4"/>
      <c r="F62" s="4">
        <v>0</v>
      </c>
      <c r="G62" s="5"/>
      <c r="H62" s="4" t="s">
        <v>10</v>
      </c>
      <c r="I62" s="6">
        <f>G62*(-5)</f>
        <v>0</v>
      </c>
      <c r="J62" s="135"/>
      <c r="K62" s="135"/>
      <c r="L62" s="135"/>
      <c r="M62" s="4"/>
      <c r="N62" s="136"/>
      <c r="O62" s="136"/>
      <c r="P62" s="101"/>
    </row>
    <row r="63" spans="1:18" ht="14.4" customHeight="1">
      <c r="A63" s="107"/>
      <c r="B63" s="107" t="s">
        <v>14</v>
      </c>
      <c r="C63" s="107"/>
      <c r="D63" s="7">
        <v>50</v>
      </c>
      <c r="E63" s="8"/>
      <c r="F63" s="107" t="s">
        <v>15</v>
      </c>
      <c r="G63" s="107"/>
      <c r="H63" s="5"/>
      <c r="I63" s="4"/>
      <c r="J63" s="135"/>
      <c r="K63" s="135"/>
      <c r="L63" s="135"/>
      <c r="M63" s="4"/>
      <c r="N63" s="136"/>
      <c r="O63" s="136"/>
      <c r="P63" s="101"/>
      <c r="R63" t="s">
        <v>22</v>
      </c>
    </row>
    <row r="64" spans="1:18" ht="14.4" customHeight="1">
      <c r="A64" s="107"/>
      <c r="B64" s="4"/>
      <c r="C64" s="4"/>
      <c r="D64" s="4"/>
      <c r="E64" s="4"/>
      <c r="F64" s="107" t="s">
        <v>16</v>
      </c>
      <c r="G64" s="107"/>
      <c r="H64" s="5"/>
      <c r="I64" s="4"/>
      <c r="J64" s="135"/>
      <c r="K64" s="135"/>
      <c r="L64" s="135"/>
      <c r="M64" s="4"/>
      <c r="N64" s="136"/>
      <c r="O64" s="136"/>
      <c r="P64" s="101"/>
    </row>
    <row r="65" spans="1:16" ht="14.4" customHeight="1">
      <c r="A65" s="107"/>
      <c r="B65" s="107" t="s">
        <v>17</v>
      </c>
      <c r="C65" s="107"/>
      <c r="D65" s="6">
        <f>E58+E59+E60+E61+E62+D63</f>
        <v>61</v>
      </c>
      <c r="E65" s="8"/>
      <c r="F65" s="107" t="s">
        <v>17</v>
      </c>
      <c r="G65" s="107"/>
      <c r="H65" s="6">
        <f>I58+I59+I60+I61+I62+(H63*-10)+(H64*-20)</f>
        <v>0</v>
      </c>
      <c r="I65" s="4"/>
      <c r="J65" s="4" t="s">
        <v>17</v>
      </c>
      <c r="K65" s="140">
        <v>-4</v>
      </c>
      <c r="L65" s="140"/>
      <c r="M65" s="140"/>
      <c r="N65" s="4" t="s">
        <v>17</v>
      </c>
      <c r="O65" s="5">
        <v>-20</v>
      </c>
      <c r="P65" s="15" t="str">
        <f>IF(R11&lt;0,"Yếu",IF(R11&lt;=20,"Trung bình",IF(R11&lt;=40,"Khá","Xuất sắc")))</f>
        <v>Khá</v>
      </c>
    </row>
    <row r="66" spans="1:16" ht="14.4" customHeight="1">
      <c r="A66" s="106" t="s">
        <v>45</v>
      </c>
      <c r="B66" s="3" t="s">
        <v>6</v>
      </c>
      <c r="C66" s="4"/>
      <c r="D66" s="4"/>
      <c r="E66" s="4" t="s">
        <v>7</v>
      </c>
      <c r="F66" s="4" t="s">
        <v>8</v>
      </c>
      <c r="G66" s="4"/>
      <c r="H66" s="4"/>
      <c r="I66" s="4" t="s">
        <v>9</v>
      </c>
      <c r="J66" s="139"/>
      <c r="K66" s="135"/>
      <c r="L66" s="135"/>
      <c r="M66" s="4"/>
      <c r="N66" s="135" t="s">
        <v>113</v>
      </c>
      <c r="O66" s="136"/>
      <c r="P66" s="102">
        <f>S12</f>
        <v>2</v>
      </c>
    </row>
    <row r="67" spans="1:16" ht="14.4" customHeight="1">
      <c r="A67" s="107"/>
      <c r="B67" s="4">
        <v>10</v>
      </c>
      <c r="C67" s="5"/>
      <c r="D67" s="4" t="s">
        <v>10</v>
      </c>
      <c r="E67" s="6">
        <f>C67*5</f>
        <v>0</v>
      </c>
      <c r="F67" s="4">
        <v>4</v>
      </c>
      <c r="G67" s="5"/>
      <c r="H67" s="4" t="s">
        <v>10</v>
      </c>
      <c r="I67" s="6">
        <f>G67*(-1)</f>
        <v>0</v>
      </c>
      <c r="J67" s="135"/>
      <c r="K67" s="135"/>
      <c r="L67" s="135"/>
      <c r="M67" s="4"/>
      <c r="N67" s="136"/>
      <c r="O67" s="136"/>
      <c r="P67" s="102"/>
    </row>
    <row r="68" spans="1:16" ht="14.4" customHeight="1">
      <c r="A68" s="107"/>
      <c r="B68" s="4">
        <v>9</v>
      </c>
      <c r="C68" s="5">
        <v>5</v>
      </c>
      <c r="D68" s="4" t="s">
        <v>10</v>
      </c>
      <c r="E68" s="6">
        <f>C68*4</f>
        <v>20</v>
      </c>
      <c r="F68" s="4">
        <v>3</v>
      </c>
      <c r="G68" s="5"/>
      <c r="H68" s="4" t="s">
        <v>10</v>
      </c>
      <c r="I68" s="6">
        <f>G68*(-2)</f>
        <v>0</v>
      </c>
      <c r="J68" s="135"/>
      <c r="K68" s="135"/>
      <c r="L68" s="135"/>
      <c r="M68" s="4"/>
      <c r="N68" s="136"/>
      <c r="O68" s="136"/>
      <c r="P68" s="102"/>
    </row>
    <row r="69" spans="1:16" ht="14.4" customHeight="1">
      <c r="A69" s="107"/>
      <c r="B69" s="4">
        <v>8</v>
      </c>
      <c r="C69" s="5">
        <v>1</v>
      </c>
      <c r="D69" s="4" t="s">
        <v>10</v>
      </c>
      <c r="E69" s="6">
        <f>C69*3</f>
        <v>3</v>
      </c>
      <c r="F69" s="4">
        <v>2</v>
      </c>
      <c r="G69" s="5"/>
      <c r="H69" s="4" t="s">
        <v>10</v>
      </c>
      <c r="I69" s="6">
        <f>G69*(-3)</f>
        <v>0</v>
      </c>
      <c r="J69" s="135"/>
      <c r="K69" s="135"/>
      <c r="L69" s="135"/>
      <c r="M69" s="4"/>
      <c r="N69" s="136"/>
      <c r="O69" s="136"/>
      <c r="P69" s="102"/>
    </row>
    <row r="70" spans="1:16" ht="14.4" customHeight="1">
      <c r="A70" s="107"/>
      <c r="B70" s="4"/>
      <c r="C70" s="4"/>
      <c r="D70" s="4"/>
      <c r="E70" s="4"/>
      <c r="F70" s="4">
        <v>1</v>
      </c>
      <c r="G70" s="5"/>
      <c r="H70" s="4" t="s">
        <v>10</v>
      </c>
      <c r="I70" s="6">
        <f>G70*(-4)</f>
        <v>0</v>
      </c>
      <c r="J70" s="135"/>
      <c r="K70" s="135"/>
      <c r="L70" s="135"/>
      <c r="M70" s="4"/>
      <c r="N70" s="136"/>
      <c r="O70" s="136"/>
      <c r="P70" s="101">
        <f>D74+H74+K74+O74</f>
        <v>113</v>
      </c>
    </row>
    <row r="71" spans="1:16" ht="14.4" customHeight="1">
      <c r="A71" s="107"/>
      <c r="B71" s="4"/>
      <c r="C71" s="4"/>
      <c r="D71" s="4"/>
      <c r="E71" s="4"/>
      <c r="F71" s="4">
        <v>0</v>
      </c>
      <c r="G71" s="5"/>
      <c r="H71" s="4" t="s">
        <v>10</v>
      </c>
      <c r="I71" s="6">
        <f>G71*(-5)</f>
        <v>0</v>
      </c>
      <c r="J71" s="135"/>
      <c r="K71" s="135"/>
      <c r="L71" s="135"/>
      <c r="M71" s="4"/>
      <c r="N71" s="136"/>
      <c r="O71" s="136"/>
      <c r="P71" s="101"/>
    </row>
    <row r="72" spans="1:16" ht="14.4" customHeight="1">
      <c r="A72" s="107"/>
      <c r="B72" s="107" t="s">
        <v>14</v>
      </c>
      <c r="C72" s="107"/>
      <c r="D72" s="7">
        <v>50</v>
      </c>
      <c r="E72" s="8"/>
      <c r="F72" s="107" t="s">
        <v>15</v>
      </c>
      <c r="G72" s="107"/>
      <c r="H72" s="5"/>
      <c r="I72" s="4"/>
      <c r="J72" s="135"/>
      <c r="K72" s="135"/>
      <c r="L72" s="135"/>
      <c r="M72" s="4"/>
      <c r="N72" s="136"/>
      <c r="O72" s="136"/>
      <c r="P72" s="101"/>
    </row>
    <row r="73" spans="1:16" ht="14.4" customHeight="1">
      <c r="A73" s="107"/>
      <c r="B73" s="4"/>
      <c r="C73" s="4"/>
      <c r="D73" s="4"/>
      <c r="E73" s="4"/>
      <c r="F73" s="107" t="s">
        <v>16</v>
      </c>
      <c r="G73" s="107"/>
      <c r="H73" s="5"/>
      <c r="I73" s="4"/>
      <c r="J73" s="135"/>
      <c r="K73" s="135"/>
      <c r="L73" s="135"/>
      <c r="M73" s="4"/>
      <c r="N73" s="136"/>
      <c r="O73" s="136"/>
      <c r="P73" s="101"/>
    </row>
    <row r="74" spans="1:16" ht="14.4" customHeight="1">
      <c r="A74" s="107"/>
      <c r="B74" s="107" t="s">
        <v>17</v>
      </c>
      <c r="C74" s="107"/>
      <c r="D74" s="6">
        <f>E67+E68+E69+E70+E71+D72</f>
        <v>73</v>
      </c>
      <c r="E74" s="8"/>
      <c r="F74" s="107" t="s">
        <v>17</v>
      </c>
      <c r="G74" s="107"/>
      <c r="H74" s="6">
        <f>I67+I68+I69+I70+I71+(H72*-10)+(H73*-20)</f>
        <v>0</v>
      </c>
      <c r="I74" s="4"/>
      <c r="J74" s="4" t="s">
        <v>19</v>
      </c>
      <c r="K74" s="140"/>
      <c r="L74" s="140"/>
      <c r="M74" s="140"/>
      <c r="N74" s="4" t="s">
        <v>17</v>
      </c>
      <c r="O74" s="5">
        <v>40</v>
      </c>
      <c r="P74" s="9" t="str">
        <f>IF(R12&lt;0,"Yếu",IF(R12&lt;=20,"Trung bình",IF(R12&lt;=40,"Khá","Xuất sắc")))</f>
        <v>Xuất sắc</v>
      </c>
    </row>
    <row r="75" spans="1:16" ht="14.4" customHeight="1">
      <c r="A75" s="106" t="s">
        <v>46</v>
      </c>
      <c r="B75" s="3" t="s">
        <v>6</v>
      </c>
      <c r="C75" s="4"/>
      <c r="D75" s="4"/>
      <c r="E75" s="4" t="s">
        <v>7</v>
      </c>
      <c r="F75" s="4" t="s">
        <v>8</v>
      </c>
      <c r="G75" s="4"/>
      <c r="H75" s="4"/>
      <c r="I75" s="4" t="s">
        <v>9</v>
      </c>
      <c r="J75" s="138" t="s">
        <v>77</v>
      </c>
      <c r="K75" s="135"/>
      <c r="L75" s="135"/>
      <c r="M75" s="4"/>
      <c r="N75" s="135" t="s">
        <v>86</v>
      </c>
      <c r="O75" s="136"/>
      <c r="P75" s="102">
        <f>S13</f>
        <v>8</v>
      </c>
    </row>
    <row r="76" spans="1:16" ht="14.4" customHeight="1">
      <c r="A76" s="107"/>
      <c r="B76" s="4">
        <v>10</v>
      </c>
      <c r="C76" s="5"/>
      <c r="D76" s="4" t="s">
        <v>10</v>
      </c>
      <c r="E76" s="6">
        <f>C76*5</f>
        <v>0</v>
      </c>
      <c r="F76" s="4">
        <v>4</v>
      </c>
      <c r="G76" s="5"/>
      <c r="H76" s="4" t="s">
        <v>10</v>
      </c>
      <c r="I76" s="6">
        <f>G76*(-1)</f>
        <v>0</v>
      </c>
      <c r="J76" s="135"/>
      <c r="K76" s="135"/>
      <c r="L76" s="135"/>
      <c r="M76" s="4"/>
      <c r="N76" s="136"/>
      <c r="O76" s="136"/>
      <c r="P76" s="102"/>
    </row>
    <row r="77" spans="1:16" ht="14.4" customHeight="1">
      <c r="A77" s="107"/>
      <c r="B77" s="4">
        <v>9</v>
      </c>
      <c r="C77" s="5">
        <v>5</v>
      </c>
      <c r="D77" s="4" t="s">
        <v>10</v>
      </c>
      <c r="E77" s="6">
        <f>C77*4</f>
        <v>20</v>
      </c>
      <c r="F77" s="4">
        <v>3</v>
      </c>
      <c r="G77" s="5"/>
      <c r="H77" s="4" t="s">
        <v>10</v>
      </c>
      <c r="I77" s="6">
        <f>G77*(-2)</f>
        <v>0</v>
      </c>
      <c r="J77" s="135"/>
      <c r="K77" s="135"/>
      <c r="L77" s="135"/>
      <c r="M77" s="4"/>
      <c r="N77" s="136"/>
      <c r="O77" s="136"/>
      <c r="P77" s="102"/>
    </row>
    <row r="78" spans="1:16" ht="14.4" customHeight="1">
      <c r="A78" s="107"/>
      <c r="B78" s="4">
        <v>8</v>
      </c>
      <c r="C78" s="5">
        <v>6</v>
      </c>
      <c r="D78" s="4" t="s">
        <v>10</v>
      </c>
      <c r="E78" s="6">
        <f>C78*3</f>
        <v>18</v>
      </c>
      <c r="F78" s="4">
        <v>2</v>
      </c>
      <c r="G78" s="5"/>
      <c r="H78" s="4" t="s">
        <v>10</v>
      </c>
      <c r="I78" s="6">
        <f>G78*(-3)</f>
        <v>0</v>
      </c>
      <c r="J78" s="135"/>
      <c r="K78" s="135"/>
      <c r="L78" s="135"/>
      <c r="M78" s="4"/>
      <c r="N78" s="136"/>
      <c r="O78" s="136"/>
      <c r="P78" s="102"/>
    </row>
    <row r="79" spans="1:16" ht="14.4" customHeight="1">
      <c r="A79" s="107"/>
      <c r="B79" s="4"/>
      <c r="C79" s="4"/>
      <c r="D79" s="4"/>
      <c r="E79" s="4"/>
      <c r="F79" s="4">
        <v>1</v>
      </c>
      <c r="G79" s="5"/>
      <c r="H79" s="4" t="s">
        <v>10</v>
      </c>
      <c r="I79" s="6">
        <f>G79*(-4)</f>
        <v>0</v>
      </c>
      <c r="J79" s="135"/>
      <c r="K79" s="135"/>
      <c r="L79" s="135"/>
      <c r="M79" s="4"/>
      <c r="N79" s="136"/>
      <c r="O79" s="136"/>
      <c r="P79" s="101">
        <f>D83+H83+K83+O83</f>
        <v>52</v>
      </c>
    </row>
    <row r="80" spans="1:16" ht="14.4" customHeight="1">
      <c r="A80" s="107"/>
      <c r="B80" s="4"/>
      <c r="C80" s="4"/>
      <c r="D80" s="4"/>
      <c r="E80" s="4"/>
      <c r="F80" s="4">
        <v>0</v>
      </c>
      <c r="G80" s="5"/>
      <c r="H80" s="4" t="s">
        <v>10</v>
      </c>
      <c r="I80" s="6">
        <f>G80*(-5)</f>
        <v>0</v>
      </c>
      <c r="J80" s="135"/>
      <c r="K80" s="135"/>
      <c r="L80" s="135"/>
      <c r="M80" s="4"/>
      <c r="N80" s="136"/>
      <c r="O80" s="136"/>
      <c r="P80" s="101"/>
    </row>
    <row r="81" spans="1:16" ht="14.4" customHeight="1">
      <c r="A81" s="107"/>
      <c r="B81" s="107" t="s">
        <v>14</v>
      </c>
      <c r="C81" s="107"/>
      <c r="D81" s="7">
        <v>50</v>
      </c>
      <c r="E81" s="8"/>
      <c r="F81" s="107" t="s">
        <v>15</v>
      </c>
      <c r="G81" s="107"/>
      <c r="H81" s="5"/>
      <c r="I81" s="4"/>
      <c r="J81" s="135"/>
      <c r="K81" s="135"/>
      <c r="L81" s="135"/>
      <c r="M81" s="4"/>
      <c r="N81" s="136"/>
      <c r="O81" s="136"/>
      <c r="P81" s="101"/>
    </row>
    <row r="82" spans="1:16" ht="14.4" customHeight="1">
      <c r="A82" s="107"/>
      <c r="B82" s="4"/>
      <c r="C82" s="4"/>
      <c r="D82" s="4"/>
      <c r="E82" s="4"/>
      <c r="F82" s="107" t="s">
        <v>16</v>
      </c>
      <c r="G82" s="107"/>
      <c r="H82" s="5"/>
      <c r="I82" s="4"/>
      <c r="J82" s="135"/>
      <c r="K82" s="135"/>
      <c r="L82" s="135"/>
      <c r="M82" s="4"/>
      <c r="N82" s="136"/>
      <c r="O82" s="136"/>
      <c r="P82" s="101"/>
    </row>
    <row r="83" spans="1:16" ht="14.4" customHeight="1">
      <c r="A83" s="107"/>
      <c r="B83" s="107" t="s">
        <v>17</v>
      </c>
      <c r="C83" s="107"/>
      <c r="D83" s="6">
        <f>E76+E77+E78+E79+E80+D81</f>
        <v>88</v>
      </c>
      <c r="E83" s="8"/>
      <c r="F83" s="107" t="s">
        <v>17</v>
      </c>
      <c r="G83" s="107"/>
      <c r="H83" s="6">
        <f>I76+I77+I78+I79+I80+(H81*-10)+(H82*-20)</f>
        <v>0</v>
      </c>
      <c r="I83" s="4"/>
      <c r="J83" s="4" t="s">
        <v>17</v>
      </c>
      <c r="K83" s="140">
        <v>-24</v>
      </c>
      <c r="L83" s="140"/>
      <c r="M83" s="140"/>
      <c r="N83" s="4" t="s">
        <v>17</v>
      </c>
      <c r="O83" s="5">
        <v>-12</v>
      </c>
      <c r="P83" s="9" t="str">
        <f>IF(R13&lt;0,"Yếu",IF(R13&lt;=20,"Trung bình",IF(R13&lt;=40,"Khá","Xuất sắc")))</f>
        <v>Xuất sắc</v>
      </c>
    </row>
    <row r="84" spans="1:16" ht="14.4" customHeight="1">
      <c r="A84" s="106" t="s">
        <v>47</v>
      </c>
      <c r="B84" s="3" t="s">
        <v>6</v>
      </c>
      <c r="C84" s="4"/>
      <c r="D84" s="4"/>
      <c r="E84" s="4" t="s">
        <v>7</v>
      </c>
      <c r="F84" s="4" t="s">
        <v>8</v>
      </c>
      <c r="G84" s="4"/>
      <c r="H84" s="4"/>
      <c r="I84" s="4" t="s">
        <v>9</v>
      </c>
      <c r="J84" s="135" t="s">
        <v>78</v>
      </c>
      <c r="K84" s="135"/>
      <c r="L84" s="135"/>
      <c r="M84" s="4"/>
      <c r="N84" s="135" t="s">
        <v>88</v>
      </c>
      <c r="O84" s="136"/>
      <c r="P84" s="102">
        <f>S14</f>
        <v>10</v>
      </c>
    </row>
    <row r="85" spans="1:16" ht="14.4" customHeight="1">
      <c r="A85" s="107"/>
      <c r="B85" s="4">
        <v>10</v>
      </c>
      <c r="C85" s="5">
        <v>2</v>
      </c>
      <c r="D85" s="4" t="s">
        <v>10</v>
      </c>
      <c r="E85" s="6">
        <f>C85*5</f>
        <v>10</v>
      </c>
      <c r="F85" s="4">
        <v>4</v>
      </c>
      <c r="G85" s="5"/>
      <c r="H85" s="4" t="s">
        <v>10</v>
      </c>
      <c r="I85" s="6">
        <f>G85*(-1)</f>
        <v>0</v>
      </c>
      <c r="J85" s="135"/>
      <c r="K85" s="135"/>
      <c r="L85" s="135"/>
      <c r="M85" s="4"/>
      <c r="N85" s="136"/>
      <c r="O85" s="136"/>
      <c r="P85" s="102"/>
    </row>
    <row r="86" spans="1:16" ht="14.4" customHeight="1">
      <c r="A86" s="107"/>
      <c r="B86" s="4">
        <v>9</v>
      </c>
      <c r="C86" s="5">
        <v>1</v>
      </c>
      <c r="D86" s="4" t="s">
        <v>10</v>
      </c>
      <c r="E86" s="6">
        <f>C86*4</f>
        <v>4</v>
      </c>
      <c r="F86" s="4">
        <v>3</v>
      </c>
      <c r="G86" s="5"/>
      <c r="H86" s="4" t="s">
        <v>10</v>
      </c>
      <c r="I86" s="6">
        <f>G86*(-2)</f>
        <v>0</v>
      </c>
      <c r="J86" s="135"/>
      <c r="K86" s="135"/>
      <c r="L86" s="135"/>
      <c r="M86" s="4"/>
      <c r="N86" s="136"/>
      <c r="O86" s="136"/>
      <c r="P86" s="102"/>
    </row>
    <row r="87" spans="1:16" ht="14.4" customHeight="1">
      <c r="A87" s="107"/>
      <c r="B87" s="4">
        <v>8</v>
      </c>
      <c r="C87" s="5"/>
      <c r="D87" s="4" t="s">
        <v>10</v>
      </c>
      <c r="E87" s="6">
        <f>C87*3</f>
        <v>0</v>
      </c>
      <c r="F87" s="4">
        <v>2</v>
      </c>
      <c r="G87" s="5"/>
      <c r="H87" s="4" t="s">
        <v>10</v>
      </c>
      <c r="I87" s="6">
        <f>G87*(-3)</f>
        <v>0</v>
      </c>
      <c r="J87" s="135"/>
      <c r="K87" s="135"/>
      <c r="L87" s="135"/>
      <c r="M87" s="4"/>
      <c r="N87" s="136"/>
      <c r="O87" s="136"/>
      <c r="P87" s="102"/>
    </row>
    <row r="88" spans="1:16" ht="14.4" customHeight="1">
      <c r="A88" s="107"/>
      <c r="B88" s="4"/>
      <c r="C88" s="4"/>
      <c r="D88" s="4"/>
      <c r="E88" s="4"/>
      <c r="F88" s="4">
        <v>1</v>
      </c>
      <c r="G88" s="5"/>
      <c r="H88" s="4" t="s">
        <v>10</v>
      </c>
      <c r="I88" s="6">
        <f>G88*(-4)</f>
        <v>0</v>
      </c>
      <c r="J88" s="135"/>
      <c r="K88" s="135"/>
      <c r="L88" s="135"/>
      <c r="M88" s="4"/>
      <c r="N88" s="136"/>
      <c r="O88" s="136"/>
      <c r="P88" s="101">
        <f>D92+H92+K92+O92</f>
        <v>-27</v>
      </c>
    </row>
    <row r="89" spans="1:16" ht="14.4" customHeight="1">
      <c r="A89" s="107"/>
      <c r="B89" s="4"/>
      <c r="C89" s="4"/>
      <c r="D89" s="4"/>
      <c r="E89" s="4"/>
      <c r="F89" s="4">
        <v>0</v>
      </c>
      <c r="G89" s="5">
        <v>2</v>
      </c>
      <c r="H89" s="4" t="s">
        <v>10</v>
      </c>
      <c r="I89" s="6">
        <f>G89*(-5)</f>
        <v>-10</v>
      </c>
      <c r="J89" s="135"/>
      <c r="K89" s="135"/>
      <c r="L89" s="135"/>
      <c r="M89" s="4"/>
      <c r="N89" s="136"/>
      <c r="O89" s="136"/>
      <c r="P89" s="101"/>
    </row>
    <row r="90" spans="1:16" ht="14.4" customHeight="1">
      <c r="A90" s="107"/>
      <c r="B90" s="107" t="s">
        <v>14</v>
      </c>
      <c r="C90" s="107"/>
      <c r="D90" s="7">
        <v>50</v>
      </c>
      <c r="E90" s="8"/>
      <c r="F90" s="107" t="s">
        <v>15</v>
      </c>
      <c r="G90" s="107"/>
      <c r="H90" s="5"/>
      <c r="I90" s="4"/>
      <c r="J90" s="135"/>
      <c r="K90" s="135"/>
      <c r="L90" s="135"/>
      <c r="M90" s="4"/>
      <c r="N90" s="136"/>
      <c r="O90" s="136"/>
      <c r="P90" s="101"/>
    </row>
    <row r="91" spans="1:16" ht="14.4" customHeight="1">
      <c r="A91" s="107"/>
      <c r="B91" s="4"/>
      <c r="C91" s="4"/>
      <c r="D91" s="4"/>
      <c r="E91" s="4"/>
      <c r="F91" s="107" t="s">
        <v>16</v>
      </c>
      <c r="G91" s="107"/>
      <c r="H91" s="5"/>
      <c r="I91" s="4"/>
      <c r="J91" s="135"/>
      <c r="K91" s="135"/>
      <c r="L91" s="135"/>
      <c r="M91" s="4"/>
      <c r="N91" s="136"/>
      <c r="O91" s="136"/>
      <c r="P91" s="101"/>
    </row>
    <row r="92" spans="1:16" ht="14.4" customHeight="1">
      <c r="A92" s="107"/>
      <c r="B92" s="107" t="s">
        <v>17</v>
      </c>
      <c r="C92" s="107"/>
      <c r="D92" s="6">
        <f>E85+E86+E87+E88+E89+D90</f>
        <v>64</v>
      </c>
      <c r="E92" s="8"/>
      <c r="F92" s="107" t="s">
        <v>17</v>
      </c>
      <c r="G92" s="107"/>
      <c r="H92" s="6">
        <f>I85+I86+I87+I88+I89+(H90*-10)+(H91*-20)</f>
        <v>-10</v>
      </c>
      <c r="I92" s="4"/>
      <c r="J92" s="4" t="s">
        <v>17</v>
      </c>
      <c r="K92" s="140">
        <v>-75</v>
      </c>
      <c r="L92" s="140"/>
      <c r="M92" s="140"/>
      <c r="N92" s="4" t="s">
        <v>17</v>
      </c>
      <c r="O92" s="5">
        <v>-6</v>
      </c>
      <c r="P92" s="9" t="str">
        <f>IF(R14&lt;0,"Yếu",IF(R14&lt;=20,"Trung bình",IF(R14&lt;=40,"Khá","Xuất sắc")))</f>
        <v>Yếu</v>
      </c>
    </row>
    <row r="93" spans="1:16" ht="14.4" customHeight="1">
      <c r="A93" s="106" t="s">
        <v>59</v>
      </c>
      <c r="B93" s="3" t="s">
        <v>6</v>
      </c>
      <c r="C93" s="4"/>
      <c r="D93" s="4"/>
      <c r="E93" s="4" t="s">
        <v>7</v>
      </c>
      <c r="F93" s="4" t="s">
        <v>8</v>
      </c>
      <c r="G93" s="4"/>
      <c r="H93" s="4"/>
      <c r="I93" s="4" t="s">
        <v>9</v>
      </c>
      <c r="J93" s="135"/>
      <c r="K93" s="135"/>
      <c r="L93" s="135"/>
      <c r="M93" s="4"/>
      <c r="N93" s="135" t="s">
        <v>114</v>
      </c>
      <c r="O93" s="136"/>
      <c r="P93" s="102">
        <f>S15</f>
        <v>5</v>
      </c>
    </row>
    <row r="94" spans="1:16" ht="14.4" customHeight="1">
      <c r="A94" s="107"/>
      <c r="B94" s="4">
        <v>10</v>
      </c>
      <c r="C94" s="5">
        <v>2</v>
      </c>
      <c r="D94" s="4" t="s">
        <v>10</v>
      </c>
      <c r="E94" s="6">
        <f>C94*5</f>
        <v>10</v>
      </c>
      <c r="F94" s="4">
        <v>4</v>
      </c>
      <c r="G94" s="5">
        <v>1</v>
      </c>
      <c r="H94" s="4" t="s">
        <v>10</v>
      </c>
      <c r="I94" s="6">
        <f>G94*(-1)</f>
        <v>-1</v>
      </c>
      <c r="J94" s="135"/>
      <c r="K94" s="135"/>
      <c r="L94" s="135"/>
      <c r="M94" s="4"/>
      <c r="N94" s="136"/>
      <c r="O94" s="136"/>
      <c r="P94" s="102"/>
    </row>
    <row r="95" spans="1:16" ht="14.4" customHeight="1">
      <c r="A95" s="107"/>
      <c r="B95" s="4">
        <v>9</v>
      </c>
      <c r="C95" s="5">
        <v>1</v>
      </c>
      <c r="D95" s="4" t="s">
        <v>10</v>
      </c>
      <c r="E95" s="6">
        <f>C95*4</f>
        <v>4</v>
      </c>
      <c r="F95" s="4">
        <v>3</v>
      </c>
      <c r="G95" s="5"/>
      <c r="H95" s="4" t="s">
        <v>10</v>
      </c>
      <c r="I95" s="6">
        <f>G95*(-2)</f>
        <v>0</v>
      </c>
      <c r="J95" s="135"/>
      <c r="K95" s="135"/>
      <c r="L95" s="135"/>
      <c r="M95" s="4"/>
      <c r="N95" s="136"/>
      <c r="O95" s="136"/>
      <c r="P95" s="102"/>
    </row>
    <row r="96" spans="1:16" ht="14.4" customHeight="1">
      <c r="A96" s="107"/>
      <c r="B96" s="4">
        <v>8</v>
      </c>
      <c r="C96" s="5"/>
      <c r="D96" s="4" t="s">
        <v>10</v>
      </c>
      <c r="E96" s="6">
        <f>C96*3</f>
        <v>0</v>
      </c>
      <c r="F96" s="4">
        <v>2</v>
      </c>
      <c r="G96" s="5"/>
      <c r="H96" s="4" t="s">
        <v>10</v>
      </c>
      <c r="I96" s="6">
        <f>G96*(-3)</f>
        <v>0</v>
      </c>
      <c r="J96" s="135"/>
      <c r="K96" s="135"/>
      <c r="L96" s="135"/>
      <c r="M96" s="4"/>
      <c r="N96" s="136"/>
      <c r="O96" s="136"/>
      <c r="P96" s="102"/>
    </row>
    <row r="97" spans="1:16" ht="14.4" customHeight="1">
      <c r="A97" s="107"/>
      <c r="B97" s="4"/>
      <c r="C97" s="4"/>
      <c r="D97" s="4"/>
      <c r="E97" s="4"/>
      <c r="F97" s="4">
        <v>1</v>
      </c>
      <c r="G97" s="5"/>
      <c r="H97" s="4" t="s">
        <v>10</v>
      </c>
      <c r="I97" s="6">
        <f>G97*(-4)</f>
        <v>0</v>
      </c>
      <c r="J97" s="135"/>
      <c r="K97" s="135"/>
      <c r="L97" s="135"/>
      <c r="M97" s="4"/>
      <c r="N97" s="136"/>
      <c r="O97" s="136"/>
      <c r="P97" s="101">
        <f>D101+H101+K101+O101</f>
        <v>79</v>
      </c>
    </row>
    <row r="98" spans="1:16" ht="14.4" customHeight="1">
      <c r="A98" s="107"/>
      <c r="B98" s="4"/>
      <c r="C98" s="4"/>
      <c r="D98" s="4"/>
      <c r="E98" s="4"/>
      <c r="F98" s="4">
        <v>0</v>
      </c>
      <c r="G98" s="5">
        <v>2</v>
      </c>
      <c r="H98" s="4" t="s">
        <v>10</v>
      </c>
      <c r="I98" s="6">
        <f>G98*(-5)</f>
        <v>-10</v>
      </c>
      <c r="J98" s="135"/>
      <c r="K98" s="135"/>
      <c r="L98" s="135"/>
      <c r="M98" s="4"/>
      <c r="N98" s="136"/>
      <c r="O98" s="136"/>
      <c r="P98" s="101"/>
    </row>
    <row r="99" spans="1:16" ht="14.4" customHeight="1">
      <c r="A99" s="107"/>
      <c r="B99" s="107" t="s">
        <v>14</v>
      </c>
      <c r="C99" s="107"/>
      <c r="D99" s="7">
        <v>50</v>
      </c>
      <c r="E99" s="8"/>
      <c r="F99" s="107" t="s">
        <v>15</v>
      </c>
      <c r="G99" s="107"/>
      <c r="H99" s="5"/>
      <c r="I99" s="4"/>
      <c r="J99" s="135"/>
      <c r="K99" s="135"/>
      <c r="L99" s="135"/>
      <c r="M99" s="4"/>
      <c r="N99" s="136"/>
      <c r="O99" s="136"/>
      <c r="P99" s="101"/>
    </row>
    <row r="100" spans="1:16" ht="14.4" customHeight="1">
      <c r="A100" s="107"/>
      <c r="B100" s="4"/>
      <c r="C100" s="4"/>
      <c r="D100" s="4"/>
      <c r="E100" s="4"/>
      <c r="F100" s="107" t="s">
        <v>16</v>
      </c>
      <c r="G100" s="107"/>
      <c r="H100" s="5"/>
      <c r="I100" s="4"/>
      <c r="J100" s="135"/>
      <c r="K100" s="135"/>
      <c r="L100" s="135"/>
      <c r="M100" s="4"/>
      <c r="N100" s="136"/>
      <c r="O100" s="136"/>
      <c r="P100" s="101"/>
    </row>
    <row r="101" spans="1:16" ht="14.4" customHeight="1">
      <c r="A101" s="107"/>
      <c r="B101" s="107" t="s">
        <v>17</v>
      </c>
      <c r="C101" s="107"/>
      <c r="D101" s="6">
        <f>E94+E95+E96+E97+E98+D99</f>
        <v>64</v>
      </c>
      <c r="E101" s="8"/>
      <c r="F101" s="107" t="s">
        <v>17</v>
      </c>
      <c r="G101" s="107"/>
      <c r="H101" s="6">
        <f>I94+I95+I96+I97+I98+(H99*-10)+(H100*-20)</f>
        <v>-11</v>
      </c>
      <c r="I101" s="4"/>
      <c r="J101" s="4" t="s">
        <v>17</v>
      </c>
      <c r="K101" s="140"/>
      <c r="L101" s="140"/>
      <c r="M101" s="140"/>
      <c r="N101" s="4" t="s">
        <v>17</v>
      </c>
      <c r="O101" s="5">
        <f>-14+40</f>
        <v>26</v>
      </c>
      <c r="P101" s="9" t="str">
        <f>IF(R15&lt;0,"Yếu",IF(R15&lt;=20,"Trung bình",IF(R15&lt;=40,"Khá","Xuất sắc")))</f>
        <v>Xuất sắc</v>
      </c>
    </row>
    <row r="102" spans="1:16" ht="14.25" customHeight="1">
      <c r="N102" s="43"/>
    </row>
  </sheetData>
  <mergeCells count="127">
    <mergeCell ref="A1:P1"/>
    <mergeCell ref="B2:E2"/>
    <mergeCell ref="F2:I2"/>
    <mergeCell ref="J2:M2"/>
    <mergeCell ref="N2:O2"/>
    <mergeCell ref="Q3:S3"/>
    <mergeCell ref="B9:C9"/>
    <mergeCell ref="F9:G9"/>
    <mergeCell ref="F10:G10"/>
    <mergeCell ref="A3:A11"/>
    <mergeCell ref="N3:O10"/>
    <mergeCell ref="B11:C11"/>
    <mergeCell ref="F11:G11"/>
    <mergeCell ref="K11:M11"/>
    <mergeCell ref="P3:P6"/>
    <mergeCell ref="P7:P10"/>
    <mergeCell ref="J3:L10"/>
    <mergeCell ref="B18:C18"/>
    <mergeCell ref="F18:G18"/>
    <mergeCell ref="F19:G19"/>
    <mergeCell ref="B20:C20"/>
    <mergeCell ref="F20:G20"/>
    <mergeCell ref="K20:M20"/>
    <mergeCell ref="B27:C27"/>
    <mergeCell ref="F27:G27"/>
    <mergeCell ref="F28:G28"/>
    <mergeCell ref="B29:C29"/>
    <mergeCell ref="F29:G29"/>
    <mergeCell ref="K29:M29"/>
    <mergeCell ref="B36:C36"/>
    <mergeCell ref="F36:G36"/>
    <mergeCell ref="F37:G37"/>
    <mergeCell ref="J21:L28"/>
    <mergeCell ref="B38:C38"/>
    <mergeCell ref="F38:G38"/>
    <mergeCell ref="K38:M38"/>
    <mergeCell ref="B45:C45"/>
    <mergeCell ref="F45:G45"/>
    <mergeCell ref="F46:G46"/>
    <mergeCell ref="B47:C47"/>
    <mergeCell ref="F47:G47"/>
    <mergeCell ref="K47:M47"/>
    <mergeCell ref="B54:C54"/>
    <mergeCell ref="F54:G54"/>
    <mergeCell ref="F55:G55"/>
    <mergeCell ref="B56:C56"/>
    <mergeCell ref="F56:G56"/>
    <mergeCell ref="K56:M56"/>
    <mergeCell ref="B63:C63"/>
    <mergeCell ref="F63:G63"/>
    <mergeCell ref="F64:G64"/>
    <mergeCell ref="B65:C65"/>
    <mergeCell ref="F65:G65"/>
    <mergeCell ref="K65:M65"/>
    <mergeCell ref="K92:M92"/>
    <mergeCell ref="B72:C72"/>
    <mergeCell ref="F72:G72"/>
    <mergeCell ref="F73:G73"/>
    <mergeCell ref="B74:C74"/>
    <mergeCell ref="F74:G74"/>
    <mergeCell ref="K74:M74"/>
    <mergeCell ref="B81:C81"/>
    <mergeCell ref="F81:G81"/>
    <mergeCell ref="F82:G82"/>
    <mergeCell ref="B99:C99"/>
    <mergeCell ref="F99:G99"/>
    <mergeCell ref="F100:G100"/>
    <mergeCell ref="B101:C101"/>
    <mergeCell ref="F101:G101"/>
    <mergeCell ref="K101:M10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B83:C83"/>
    <mergeCell ref="F83:G83"/>
    <mergeCell ref="K83:M83"/>
    <mergeCell ref="B90:C90"/>
    <mergeCell ref="F90:G90"/>
    <mergeCell ref="F91:G91"/>
    <mergeCell ref="B92:C92"/>
    <mergeCell ref="F92:G92"/>
    <mergeCell ref="P66:P69"/>
    <mergeCell ref="P70:P73"/>
    <mergeCell ref="P75:P78"/>
    <mergeCell ref="P79:P82"/>
    <mergeCell ref="P84:P87"/>
    <mergeCell ref="P88:P91"/>
    <mergeCell ref="P12:P15"/>
    <mergeCell ref="P16:P19"/>
    <mergeCell ref="P21:P24"/>
    <mergeCell ref="P25:P28"/>
    <mergeCell ref="P30:P33"/>
    <mergeCell ref="P34:P37"/>
    <mergeCell ref="P39:P42"/>
    <mergeCell ref="P43:P46"/>
    <mergeCell ref="P48:P51"/>
    <mergeCell ref="P93:P96"/>
    <mergeCell ref="P97:P100"/>
    <mergeCell ref="N12:O19"/>
    <mergeCell ref="N21:O28"/>
    <mergeCell ref="J39:L46"/>
    <mergeCell ref="N39:O46"/>
    <mergeCell ref="J48:L55"/>
    <mergeCell ref="N48:O55"/>
    <mergeCell ref="J30:L37"/>
    <mergeCell ref="N30:O37"/>
    <mergeCell ref="J12:L19"/>
    <mergeCell ref="N75:O82"/>
    <mergeCell ref="N57:O64"/>
    <mergeCell ref="N66:O73"/>
    <mergeCell ref="J57:L64"/>
    <mergeCell ref="J75:L82"/>
    <mergeCell ref="J66:L73"/>
    <mergeCell ref="J93:L100"/>
    <mergeCell ref="N93:O100"/>
    <mergeCell ref="J84:L91"/>
    <mergeCell ref="N84:O91"/>
    <mergeCell ref="P52:P55"/>
    <mergeCell ref="P57:P60"/>
    <mergeCell ref="P61:P64"/>
  </mergeCells>
  <pageMargins left="0.23622047244094499" right="0.23622047244094499" top="0.511811023622047" bottom="0.511811023622047" header="0.39370078740157499" footer="0.4133858267716539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="90" zoomScaleNormal="106" workbookViewId="0">
      <selection activeCell="R5" sqref="R5:S15"/>
    </sheetView>
  </sheetViews>
  <sheetFormatPr defaultColWidth="9" defaultRowHeight="14.25" customHeight="1"/>
  <cols>
    <col min="1" max="1" width="12.33203125" customWidth="1"/>
    <col min="2" max="2" width="3.4140625" customWidth="1"/>
    <col min="3" max="3" width="5.08203125" customWidth="1"/>
    <col min="4" max="5" width="5" customWidth="1"/>
    <col min="6" max="6" width="3.33203125" customWidth="1"/>
    <col min="7" max="7" width="4.9140625" customWidth="1"/>
    <col min="8" max="9" width="5" customWidth="1"/>
    <col min="10" max="10" width="6.9140625" customWidth="1"/>
    <col min="11" max="11" width="5.9140625" customWidth="1"/>
    <col min="12" max="12" width="14" customWidth="1"/>
    <col min="13" max="13" width="0.9140625" hidden="1" customWidth="1"/>
    <col min="14" max="14" width="7" customWidth="1"/>
    <col min="15" max="15" width="6.08203125" customWidth="1"/>
    <col min="16" max="16" width="9.33203125" style="1" customWidth="1"/>
    <col min="17" max="17" width="8.9140625" customWidth="1"/>
    <col min="18" max="20" width="9.08203125" customWidth="1"/>
    <col min="21" max="21" width="8.9140625" customWidth="1"/>
  </cols>
  <sheetData>
    <row r="1" spans="1:19" ht="42.75" customHeight="1">
      <c r="A1" s="120" t="s">
        <v>63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9" ht="30" customHeight="1">
      <c r="A2" s="2" t="s">
        <v>0</v>
      </c>
      <c r="B2" s="123" t="s">
        <v>1</v>
      </c>
      <c r="C2" s="123"/>
      <c r="D2" s="123"/>
      <c r="E2" s="123"/>
      <c r="F2" s="123" t="s">
        <v>2</v>
      </c>
      <c r="G2" s="123"/>
      <c r="H2" s="123"/>
      <c r="I2" s="123"/>
      <c r="J2" s="123" t="s">
        <v>3</v>
      </c>
      <c r="K2" s="123"/>
      <c r="L2" s="123"/>
      <c r="M2" s="123"/>
      <c r="N2" s="123" t="s">
        <v>20</v>
      </c>
      <c r="O2" s="123"/>
      <c r="P2" s="2" t="s">
        <v>5</v>
      </c>
    </row>
    <row r="3" spans="1:19" ht="15.15" customHeight="1">
      <c r="A3" s="106" t="s">
        <v>23</v>
      </c>
      <c r="B3" s="3" t="s">
        <v>6</v>
      </c>
      <c r="C3" s="4"/>
      <c r="D3" s="4"/>
      <c r="E3" s="4" t="s">
        <v>7</v>
      </c>
      <c r="F3" s="4" t="s">
        <v>8</v>
      </c>
      <c r="G3" s="4"/>
      <c r="H3" s="4"/>
      <c r="I3" s="4" t="s">
        <v>9</v>
      </c>
      <c r="J3" s="137"/>
      <c r="K3" s="146"/>
      <c r="L3" s="146"/>
      <c r="M3" s="4"/>
      <c r="N3" s="148" t="s">
        <v>96</v>
      </c>
      <c r="O3" s="149"/>
      <c r="P3" s="102">
        <f>S5</f>
        <v>10</v>
      </c>
      <c r="Q3" s="127" t="s">
        <v>29</v>
      </c>
      <c r="R3" s="128"/>
      <c r="S3" s="128"/>
    </row>
    <row r="4" spans="1:19" ht="15.15" customHeight="1">
      <c r="A4" s="107"/>
      <c r="B4" s="4">
        <v>10</v>
      </c>
      <c r="C4" s="5">
        <v>2</v>
      </c>
      <c r="D4" s="4" t="s">
        <v>10</v>
      </c>
      <c r="E4" s="6">
        <f>C4*5</f>
        <v>10</v>
      </c>
      <c r="F4" s="4">
        <v>4</v>
      </c>
      <c r="G4" s="5"/>
      <c r="H4" s="4" t="s">
        <v>10</v>
      </c>
      <c r="I4" s="6">
        <f>G4*(-1)</f>
        <v>0</v>
      </c>
      <c r="J4" s="146"/>
      <c r="K4" s="147"/>
      <c r="L4" s="146"/>
      <c r="M4" s="4"/>
      <c r="N4" s="149"/>
      <c r="O4" s="149"/>
      <c r="P4" s="102"/>
      <c r="Q4" s="11" t="s">
        <v>11</v>
      </c>
      <c r="R4" s="10" t="s">
        <v>12</v>
      </c>
      <c r="S4" s="10" t="s">
        <v>13</v>
      </c>
    </row>
    <row r="5" spans="1:19" ht="15.15" customHeight="1">
      <c r="A5" s="107"/>
      <c r="B5" s="4">
        <v>9</v>
      </c>
      <c r="C5" s="5">
        <v>4</v>
      </c>
      <c r="D5" s="4" t="s">
        <v>10</v>
      </c>
      <c r="E5" s="6">
        <f>C5*4</f>
        <v>16</v>
      </c>
      <c r="F5" s="4">
        <v>3</v>
      </c>
      <c r="G5" s="5">
        <v>3</v>
      </c>
      <c r="H5" s="4" t="s">
        <v>10</v>
      </c>
      <c r="I5" s="6">
        <f>G5*(-2)</f>
        <v>-6</v>
      </c>
      <c r="J5" s="146"/>
      <c r="K5" s="147"/>
      <c r="L5" s="146"/>
      <c r="M5" s="4"/>
      <c r="N5" s="149"/>
      <c r="O5" s="149"/>
      <c r="P5" s="102"/>
      <c r="Q5" s="12" t="s">
        <v>24</v>
      </c>
      <c r="R5" s="12">
        <f>P7</f>
        <v>6</v>
      </c>
      <c r="S5" s="12">
        <f>RANK(R5,$R$5:$R$15,0)</f>
        <v>10</v>
      </c>
    </row>
    <row r="6" spans="1:19" ht="15.15" customHeight="1">
      <c r="A6" s="107"/>
      <c r="B6" s="4">
        <v>8</v>
      </c>
      <c r="C6" s="5"/>
      <c r="D6" s="4" t="s">
        <v>10</v>
      </c>
      <c r="E6" s="6">
        <f>C6*3</f>
        <v>0</v>
      </c>
      <c r="F6" s="4">
        <v>2</v>
      </c>
      <c r="G6" s="5">
        <v>2</v>
      </c>
      <c r="H6" s="4" t="s">
        <v>10</v>
      </c>
      <c r="I6" s="6">
        <f>G6*(-3)</f>
        <v>-6</v>
      </c>
      <c r="J6" s="146"/>
      <c r="K6" s="147"/>
      <c r="L6" s="146"/>
      <c r="M6" s="4"/>
      <c r="N6" s="149"/>
      <c r="O6" s="149"/>
      <c r="P6" s="102"/>
      <c r="Q6" s="46" t="s">
        <v>25</v>
      </c>
      <c r="R6" s="46">
        <f>P16</f>
        <v>100</v>
      </c>
      <c r="S6" s="46">
        <f>RANK(R6,$R$5:$R$15,0)</f>
        <v>1</v>
      </c>
    </row>
    <row r="7" spans="1:19" ht="15.15" customHeight="1">
      <c r="A7" s="107"/>
      <c r="B7" s="4"/>
      <c r="C7" s="4"/>
      <c r="D7" s="4"/>
      <c r="E7" s="4"/>
      <c r="F7" s="4">
        <v>1</v>
      </c>
      <c r="G7" s="5"/>
      <c r="H7" s="4" t="s">
        <v>10</v>
      </c>
      <c r="I7" s="6">
        <f>G7*(-4)</f>
        <v>0</v>
      </c>
      <c r="J7" s="146"/>
      <c r="K7" s="147"/>
      <c r="L7" s="146"/>
      <c r="M7" s="4"/>
      <c r="N7" s="149"/>
      <c r="O7" s="149"/>
      <c r="P7" s="101">
        <f>D11+H11+K11+O11</f>
        <v>6</v>
      </c>
      <c r="Q7" s="13">
        <v>12.3</v>
      </c>
      <c r="R7" s="13">
        <f>P25</f>
        <v>86</v>
      </c>
      <c r="S7" s="12">
        <f t="shared" ref="S7:S15" si="0">RANK(R7,$R$5:$R$15,0)</f>
        <v>2</v>
      </c>
    </row>
    <row r="8" spans="1:19" ht="15.15" customHeight="1">
      <c r="A8" s="107"/>
      <c r="B8" s="4"/>
      <c r="C8" s="4"/>
      <c r="D8" s="4"/>
      <c r="E8" s="4"/>
      <c r="F8" s="4">
        <v>0</v>
      </c>
      <c r="G8" s="5"/>
      <c r="H8" s="4" t="s">
        <v>10</v>
      </c>
      <c r="I8" s="6">
        <f>G8*(-5)</f>
        <v>0</v>
      </c>
      <c r="J8" s="146"/>
      <c r="K8" s="147"/>
      <c r="L8" s="146"/>
      <c r="M8" s="4"/>
      <c r="N8" s="149"/>
      <c r="O8" s="149"/>
      <c r="P8" s="101"/>
      <c r="Q8" s="34">
        <v>12.4</v>
      </c>
      <c r="R8" s="34">
        <f>P34</f>
        <v>30</v>
      </c>
      <c r="S8" s="12">
        <f t="shared" si="0"/>
        <v>9</v>
      </c>
    </row>
    <row r="9" spans="1:19" ht="15.15" customHeight="1">
      <c r="A9" s="107"/>
      <c r="B9" s="107" t="s">
        <v>14</v>
      </c>
      <c r="C9" s="107"/>
      <c r="D9" s="7">
        <v>50</v>
      </c>
      <c r="E9" s="8"/>
      <c r="F9" s="107" t="s">
        <v>15</v>
      </c>
      <c r="G9" s="107"/>
      <c r="H9" s="5"/>
      <c r="I9" s="4"/>
      <c r="J9" s="146"/>
      <c r="K9" s="147"/>
      <c r="L9" s="146"/>
      <c r="M9" s="4"/>
      <c r="N9" s="149"/>
      <c r="O9" s="149"/>
      <c r="P9" s="101"/>
      <c r="Q9" s="34">
        <v>12.5</v>
      </c>
      <c r="R9" s="34">
        <f>P43</f>
        <v>42</v>
      </c>
      <c r="S9" s="12">
        <f t="shared" si="0"/>
        <v>7</v>
      </c>
    </row>
    <row r="10" spans="1:19" ht="15.15" customHeight="1">
      <c r="A10" s="107"/>
      <c r="B10" s="4"/>
      <c r="C10" s="4"/>
      <c r="D10" s="4"/>
      <c r="E10" s="4"/>
      <c r="F10" s="107" t="s">
        <v>16</v>
      </c>
      <c r="G10" s="107"/>
      <c r="H10" s="5"/>
      <c r="I10" s="4"/>
      <c r="J10" s="146"/>
      <c r="K10" s="146"/>
      <c r="L10" s="146"/>
      <c r="M10" s="4"/>
      <c r="N10" s="149"/>
      <c r="O10" s="149"/>
      <c r="P10" s="101"/>
      <c r="Q10" s="12">
        <v>12.6</v>
      </c>
      <c r="R10" s="12">
        <f>P52</f>
        <v>36</v>
      </c>
      <c r="S10" s="12">
        <f t="shared" si="0"/>
        <v>8</v>
      </c>
    </row>
    <row r="11" spans="1:19" ht="15.15" customHeight="1">
      <c r="A11" s="107"/>
      <c r="B11" s="107" t="s">
        <v>17</v>
      </c>
      <c r="C11" s="107"/>
      <c r="D11" s="6">
        <f>E4+E5+E6+E7+E8+D9</f>
        <v>76</v>
      </c>
      <c r="E11" s="8"/>
      <c r="F11" s="107" t="s">
        <v>17</v>
      </c>
      <c r="G11" s="107"/>
      <c r="H11" s="6">
        <f>I4+I5+I6+I7+I8+(H9*-10)+(H10*-20)</f>
        <v>-12</v>
      </c>
      <c r="I11" s="4"/>
      <c r="J11" s="4" t="s">
        <v>17</v>
      </c>
      <c r="K11" s="140"/>
      <c r="L11" s="140"/>
      <c r="M11" s="140"/>
      <c r="N11" s="4" t="s">
        <v>17</v>
      </c>
      <c r="O11" s="5">
        <v>-58</v>
      </c>
      <c r="P11" s="9" t="str">
        <f>IF(R5&lt;0,"Yếu",IF(R5&lt;=20,"Trung bình",IF(R5&lt;=40,"Khá","Xuất sắc")))</f>
        <v>Trung bình</v>
      </c>
      <c r="Q11" s="34">
        <v>12.7</v>
      </c>
      <c r="R11" s="34">
        <f>P61</f>
        <v>-7</v>
      </c>
      <c r="S11" s="12">
        <f t="shared" si="0"/>
        <v>11</v>
      </c>
    </row>
    <row r="12" spans="1:19" ht="15.15" customHeight="1">
      <c r="A12" s="106" t="s">
        <v>48</v>
      </c>
      <c r="B12" s="3" t="s">
        <v>6</v>
      </c>
      <c r="C12" s="4"/>
      <c r="D12" s="4"/>
      <c r="E12" s="4" t="s">
        <v>7</v>
      </c>
      <c r="F12" s="4" t="s">
        <v>8</v>
      </c>
      <c r="G12" s="4"/>
      <c r="H12" s="4"/>
      <c r="I12" s="4" t="s">
        <v>9</v>
      </c>
      <c r="J12" s="137"/>
      <c r="K12" s="146"/>
      <c r="L12" s="146"/>
      <c r="M12" s="4"/>
      <c r="N12" s="148"/>
      <c r="O12" s="149"/>
      <c r="P12" s="102">
        <f>S6</f>
        <v>1</v>
      </c>
      <c r="Q12" s="14">
        <v>12.8</v>
      </c>
      <c r="R12" s="14">
        <f>P70</f>
        <v>58</v>
      </c>
      <c r="S12" s="12">
        <f t="shared" si="0"/>
        <v>6</v>
      </c>
    </row>
    <row r="13" spans="1:19" ht="15.15" customHeight="1">
      <c r="A13" s="107"/>
      <c r="B13" s="4">
        <v>10</v>
      </c>
      <c r="C13" s="5">
        <v>4</v>
      </c>
      <c r="D13" s="4" t="s">
        <v>10</v>
      </c>
      <c r="E13" s="6">
        <f>C13*5</f>
        <v>20</v>
      </c>
      <c r="F13" s="4">
        <v>4</v>
      </c>
      <c r="G13" s="5">
        <v>1</v>
      </c>
      <c r="H13" s="4" t="s">
        <v>10</v>
      </c>
      <c r="I13" s="6">
        <f>G13*(-1)</f>
        <v>-1</v>
      </c>
      <c r="J13" s="146"/>
      <c r="K13" s="147"/>
      <c r="L13" s="146"/>
      <c r="M13" s="4"/>
      <c r="N13" s="149"/>
      <c r="O13" s="149"/>
      <c r="P13" s="102"/>
      <c r="Q13" s="12">
        <v>12.9</v>
      </c>
      <c r="R13" s="12">
        <f>P79</f>
        <v>67</v>
      </c>
      <c r="S13" s="12">
        <f t="shared" si="0"/>
        <v>4</v>
      </c>
    </row>
    <row r="14" spans="1:19" ht="15.15" customHeight="1">
      <c r="A14" s="107"/>
      <c r="B14" s="4">
        <v>9</v>
      </c>
      <c r="C14" s="5">
        <v>5</v>
      </c>
      <c r="D14" s="4" t="s">
        <v>10</v>
      </c>
      <c r="E14" s="6">
        <f>C14*4</f>
        <v>20</v>
      </c>
      <c r="F14" s="4">
        <v>3</v>
      </c>
      <c r="G14" s="5">
        <v>1</v>
      </c>
      <c r="H14" s="4" t="s">
        <v>10</v>
      </c>
      <c r="I14" s="6">
        <f>G14*(-2)</f>
        <v>-2</v>
      </c>
      <c r="J14" s="146"/>
      <c r="K14" s="147"/>
      <c r="L14" s="146"/>
      <c r="M14" s="4"/>
      <c r="N14" s="149"/>
      <c r="O14" s="149"/>
      <c r="P14" s="102"/>
      <c r="Q14" s="32" t="s">
        <v>26</v>
      </c>
      <c r="R14" s="13">
        <f>P88</f>
        <v>77</v>
      </c>
      <c r="S14" s="12">
        <f t="shared" si="0"/>
        <v>3</v>
      </c>
    </row>
    <row r="15" spans="1:19" ht="15.15" customHeight="1">
      <c r="A15" s="107"/>
      <c r="B15" s="4">
        <v>8</v>
      </c>
      <c r="C15" s="5">
        <v>6</v>
      </c>
      <c r="D15" s="4" t="s">
        <v>10</v>
      </c>
      <c r="E15" s="6">
        <f>C15*3</f>
        <v>18</v>
      </c>
      <c r="F15" s="4">
        <v>2</v>
      </c>
      <c r="G15" s="5"/>
      <c r="H15" s="4" t="s">
        <v>10</v>
      </c>
      <c r="I15" s="6">
        <f>G15*(-3)</f>
        <v>0</v>
      </c>
      <c r="J15" s="146"/>
      <c r="K15" s="147"/>
      <c r="L15" s="146"/>
      <c r="M15" s="4"/>
      <c r="N15" s="149"/>
      <c r="O15" s="149"/>
      <c r="P15" s="102"/>
      <c r="Q15" s="41" t="s">
        <v>56</v>
      </c>
      <c r="R15" s="41">
        <f>P97</f>
        <v>61</v>
      </c>
      <c r="S15" s="12">
        <f t="shared" si="0"/>
        <v>5</v>
      </c>
    </row>
    <row r="16" spans="1:19" ht="15.15" customHeight="1">
      <c r="A16" s="107"/>
      <c r="B16" s="4"/>
      <c r="C16" s="4"/>
      <c r="D16" s="4"/>
      <c r="E16" s="4"/>
      <c r="F16" s="4">
        <v>1</v>
      </c>
      <c r="G16" s="5"/>
      <c r="H16" s="4" t="s">
        <v>10</v>
      </c>
      <c r="I16" s="6">
        <f>G16*(-4)</f>
        <v>0</v>
      </c>
      <c r="J16" s="146"/>
      <c r="K16" s="147"/>
      <c r="L16" s="146"/>
      <c r="M16" s="4"/>
      <c r="N16" s="149"/>
      <c r="O16" s="149"/>
      <c r="P16" s="101">
        <f>D20+H20+K20+O20</f>
        <v>100</v>
      </c>
    </row>
    <row r="17" spans="1:16" ht="15.15" customHeight="1">
      <c r="A17" s="107"/>
      <c r="B17" s="4"/>
      <c r="C17" s="4"/>
      <c r="D17" s="4"/>
      <c r="E17" s="4"/>
      <c r="F17" s="4">
        <v>0</v>
      </c>
      <c r="G17" s="5">
        <v>1</v>
      </c>
      <c r="H17" s="4" t="s">
        <v>10</v>
      </c>
      <c r="I17" s="6">
        <f>G17*(-5)</f>
        <v>-5</v>
      </c>
      <c r="J17" s="146"/>
      <c r="K17" s="147"/>
      <c r="L17" s="146"/>
      <c r="M17" s="4"/>
      <c r="N17" s="149"/>
      <c r="O17" s="149"/>
      <c r="P17" s="101"/>
    </row>
    <row r="18" spans="1:16" ht="15.15" customHeight="1">
      <c r="A18" s="107"/>
      <c r="B18" s="107" t="s">
        <v>14</v>
      </c>
      <c r="C18" s="107"/>
      <c r="D18" s="7">
        <v>50</v>
      </c>
      <c r="E18" s="8"/>
      <c r="F18" s="107" t="s">
        <v>15</v>
      </c>
      <c r="G18" s="107"/>
      <c r="H18" s="5"/>
      <c r="I18" s="4"/>
      <c r="J18" s="146"/>
      <c r="K18" s="147"/>
      <c r="L18" s="146"/>
      <c r="M18" s="4"/>
      <c r="N18" s="149"/>
      <c r="O18" s="149"/>
      <c r="P18" s="101"/>
    </row>
    <row r="19" spans="1:16" ht="15.15" customHeight="1">
      <c r="A19" s="107"/>
      <c r="B19" s="4"/>
      <c r="C19" s="4"/>
      <c r="D19" s="4"/>
      <c r="E19" s="4"/>
      <c r="F19" s="107" t="s">
        <v>16</v>
      </c>
      <c r="G19" s="107"/>
      <c r="H19" s="5"/>
      <c r="I19" s="4"/>
      <c r="J19" s="146"/>
      <c r="K19" s="146"/>
      <c r="L19" s="146"/>
      <c r="M19" s="4"/>
      <c r="N19" s="149"/>
      <c r="O19" s="149"/>
      <c r="P19" s="101"/>
    </row>
    <row r="20" spans="1:16" ht="15.15" customHeight="1">
      <c r="A20" s="107"/>
      <c r="B20" s="107" t="s">
        <v>17</v>
      </c>
      <c r="C20" s="107"/>
      <c r="D20" s="6">
        <f>E13+E14+E15+E16+E17+D18</f>
        <v>108</v>
      </c>
      <c r="E20" s="8"/>
      <c r="F20" s="107" t="s">
        <v>17</v>
      </c>
      <c r="G20" s="107"/>
      <c r="H20" s="6">
        <f>I13+I14+I15+I16+I17+(H18*-10)+(H19*-20)</f>
        <v>-8</v>
      </c>
      <c r="I20" s="4"/>
      <c r="J20" s="4" t="s">
        <v>17</v>
      </c>
      <c r="K20" s="140"/>
      <c r="L20" s="140"/>
      <c r="M20" s="140"/>
      <c r="N20" s="4" t="s">
        <v>17</v>
      </c>
      <c r="O20" s="38"/>
      <c r="P20" s="9" t="str">
        <f>IF(R6&lt;0,"Yếu",IF(R6&lt;=20,"Trung bình",IF(R6&lt;=40,"Khá","Xuất sắc")))</f>
        <v>Xuất sắc</v>
      </c>
    </row>
    <row r="21" spans="1:16" ht="15.15" customHeight="1">
      <c r="A21" s="106" t="s">
        <v>49</v>
      </c>
      <c r="B21" s="3" t="s">
        <v>6</v>
      </c>
      <c r="C21" s="4"/>
      <c r="D21" s="4"/>
      <c r="E21" s="4" t="s">
        <v>7</v>
      </c>
      <c r="F21" s="4" t="s">
        <v>8</v>
      </c>
      <c r="G21" s="4"/>
      <c r="H21" s="4"/>
      <c r="I21" s="4" t="s">
        <v>9</v>
      </c>
      <c r="J21" s="137" t="s">
        <v>81</v>
      </c>
      <c r="K21" s="146"/>
      <c r="L21" s="146"/>
      <c r="M21" s="4"/>
      <c r="N21" s="148" t="s">
        <v>115</v>
      </c>
      <c r="O21" s="149"/>
      <c r="P21" s="102">
        <f>S7</f>
        <v>2</v>
      </c>
    </row>
    <row r="22" spans="1:16" ht="15.15" customHeight="1">
      <c r="A22" s="107"/>
      <c r="B22" s="4">
        <v>10</v>
      </c>
      <c r="C22" s="5"/>
      <c r="D22" s="4" t="s">
        <v>10</v>
      </c>
      <c r="E22" s="6">
        <f>C22*5</f>
        <v>0</v>
      </c>
      <c r="F22" s="4">
        <v>4</v>
      </c>
      <c r="G22" s="5"/>
      <c r="H22" s="4" t="s">
        <v>10</v>
      </c>
      <c r="I22" s="6">
        <f>G22*(-1)</f>
        <v>0</v>
      </c>
      <c r="J22" s="146"/>
      <c r="K22" s="147"/>
      <c r="L22" s="146"/>
      <c r="M22" s="4"/>
      <c r="N22" s="149"/>
      <c r="O22" s="149"/>
      <c r="P22" s="102"/>
    </row>
    <row r="23" spans="1:16" ht="15.15" customHeight="1">
      <c r="A23" s="107"/>
      <c r="B23" s="4">
        <v>9</v>
      </c>
      <c r="C23" s="5">
        <v>3</v>
      </c>
      <c r="D23" s="4" t="s">
        <v>10</v>
      </c>
      <c r="E23" s="6">
        <f>C23*4</f>
        <v>12</v>
      </c>
      <c r="F23" s="4">
        <v>3</v>
      </c>
      <c r="G23" s="5"/>
      <c r="H23" s="4" t="s">
        <v>10</v>
      </c>
      <c r="I23" s="6">
        <f>G23*(-2)</f>
        <v>0</v>
      </c>
      <c r="J23" s="146"/>
      <c r="K23" s="147"/>
      <c r="L23" s="146"/>
      <c r="M23" s="4"/>
      <c r="N23" s="149"/>
      <c r="O23" s="149"/>
      <c r="P23" s="102"/>
    </row>
    <row r="24" spans="1:16" ht="15.15" customHeight="1">
      <c r="A24" s="107"/>
      <c r="B24" s="4">
        <v>8</v>
      </c>
      <c r="C24" s="5">
        <v>6</v>
      </c>
      <c r="D24" s="4" t="s">
        <v>10</v>
      </c>
      <c r="E24" s="6">
        <f>C24*3</f>
        <v>18</v>
      </c>
      <c r="F24" s="4">
        <v>2</v>
      </c>
      <c r="G24" s="5"/>
      <c r="H24" s="4" t="s">
        <v>10</v>
      </c>
      <c r="I24" s="6">
        <f>G24*(-3)</f>
        <v>0</v>
      </c>
      <c r="J24" s="146"/>
      <c r="K24" s="147"/>
      <c r="L24" s="146"/>
      <c r="M24" s="4"/>
      <c r="N24" s="149"/>
      <c r="O24" s="149"/>
      <c r="P24" s="102"/>
    </row>
    <row r="25" spans="1:16" ht="15.15" customHeight="1">
      <c r="A25" s="107"/>
      <c r="B25" s="4"/>
      <c r="C25" s="4"/>
      <c r="D25" s="4"/>
      <c r="E25" s="4"/>
      <c r="F25" s="4">
        <v>1</v>
      </c>
      <c r="G25" s="5"/>
      <c r="H25" s="4" t="s">
        <v>10</v>
      </c>
      <c r="I25" s="6">
        <f>G25*(-4)</f>
        <v>0</v>
      </c>
      <c r="J25" s="146"/>
      <c r="K25" s="147"/>
      <c r="L25" s="146"/>
      <c r="M25" s="4"/>
      <c r="N25" s="149"/>
      <c r="O25" s="149"/>
      <c r="P25" s="101">
        <f>D29+H29+K29+O29</f>
        <v>86</v>
      </c>
    </row>
    <row r="26" spans="1:16" ht="15.15" customHeight="1">
      <c r="A26" s="107"/>
      <c r="B26" s="4"/>
      <c r="C26" s="4"/>
      <c r="D26" s="4"/>
      <c r="E26" s="4"/>
      <c r="F26" s="4">
        <v>0</v>
      </c>
      <c r="G26" s="5"/>
      <c r="H26" s="4" t="s">
        <v>10</v>
      </c>
      <c r="I26" s="6">
        <f>G26*(-5)</f>
        <v>0</v>
      </c>
      <c r="J26" s="146"/>
      <c r="K26" s="147"/>
      <c r="L26" s="146"/>
      <c r="M26" s="4"/>
      <c r="N26" s="149"/>
      <c r="O26" s="149"/>
      <c r="P26" s="101"/>
    </row>
    <row r="27" spans="1:16" ht="15.15" customHeight="1">
      <c r="A27" s="107"/>
      <c r="B27" s="107" t="s">
        <v>14</v>
      </c>
      <c r="C27" s="107"/>
      <c r="D27" s="7">
        <v>50</v>
      </c>
      <c r="E27" s="8"/>
      <c r="F27" s="107" t="s">
        <v>15</v>
      </c>
      <c r="G27" s="107"/>
      <c r="H27" s="5"/>
      <c r="I27" s="4"/>
      <c r="J27" s="146"/>
      <c r="K27" s="147"/>
      <c r="L27" s="146"/>
      <c r="M27" s="4"/>
      <c r="N27" s="149"/>
      <c r="O27" s="149"/>
      <c r="P27" s="101"/>
    </row>
    <row r="28" spans="1:16" ht="15.15" customHeight="1">
      <c r="A28" s="107"/>
      <c r="B28" s="4"/>
      <c r="C28" s="4"/>
      <c r="D28" s="4"/>
      <c r="E28" s="4"/>
      <c r="F28" s="107" t="s">
        <v>16</v>
      </c>
      <c r="G28" s="107"/>
      <c r="H28" s="5"/>
      <c r="I28" s="4"/>
      <c r="J28" s="146"/>
      <c r="K28" s="146"/>
      <c r="L28" s="146"/>
      <c r="M28" s="4"/>
      <c r="N28" s="149"/>
      <c r="O28" s="149"/>
      <c r="P28" s="101"/>
    </row>
    <row r="29" spans="1:16" ht="15.15" customHeight="1">
      <c r="A29" s="107"/>
      <c r="B29" s="107" t="s">
        <v>17</v>
      </c>
      <c r="C29" s="107"/>
      <c r="D29" s="6">
        <f>E22+E23+E24+E25+E26+D27</f>
        <v>80</v>
      </c>
      <c r="E29" s="8"/>
      <c r="F29" s="107" t="s">
        <v>17</v>
      </c>
      <c r="G29" s="107"/>
      <c r="H29" s="6">
        <f>I22+I23+I24+I25+I26+(H27*-10)+(H28*-20)</f>
        <v>0</v>
      </c>
      <c r="I29" s="4"/>
      <c r="J29" s="4" t="s">
        <v>17</v>
      </c>
      <c r="K29" s="140">
        <v>-6</v>
      </c>
      <c r="L29" s="140"/>
      <c r="M29" s="140"/>
      <c r="N29" s="4" t="s">
        <v>17</v>
      </c>
      <c r="O29" s="5">
        <f>-28+40</f>
        <v>12</v>
      </c>
      <c r="P29" s="9" t="str">
        <f>IF(R7&lt;0,"Yếu",IF(R7&lt;=20,"Trung bình",IF(R7&lt;=40,"Khá","Xuất sắc")))</f>
        <v>Xuất sắc</v>
      </c>
    </row>
    <row r="30" spans="1:16" ht="15.15" customHeight="1">
      <c r="A30" s="106" t="s">
        <v>27</v>
      </c>
      <c r="B30" s="3" t="s">
        <v>6</v>
      </c>
      <c r="C30" s="4"/>
      <c r="D30" s="4"/>
      <c r="E30" s="4" t="s">
        <v>7</v>
      </c>
      <c r="F30" s="4" t="s">
        <v>8</v>
      </c>
      <c r="G30" s="4"/>
      <c r="H30" s="4"/>
      <c r="I30" s="4" t="s">
        <v>9</v>
      </c>
      <c r="J30" s="150" t="s">
        <v>82</v>
      </c>
      <c r="K30" s="150"/>
      <c r="L30" s="150"/>
      <c r="M30" s="4"/>
      <c r="N30" s="148" t="s">
        <v>90</v>
      </c>
      <c r="O30" s="149"/>
      <c r="P30" s="102">
        <f>S8</f>
        <v>9</v>
      </c>
    </row>
    <row r="31" spans="1:16" ht="15.15" customHeight="1">
      <c r="A31" s="107"/>
      <c r="B31" s="4">
        <v>10</v>
      </c>
      <c r="C31" s="5">
        <v>2</v>
      </c>
      <c r="D31" s="4" t="s">
        <v>10</v>
      </c>
      <c r="E31" s="6">
        <f>C31*5</f>
        <v>10</v>
      </c>
      <c r="F31" s="4">
        <v>4</v>
      </c>
      <c r="G31" s="5"/>
      <c r="H31" s="4" t="s">
        <v>10</v>
      </c>
      <c r="I31" s="6">
        <f>G31*(-1)</f>
        <v>0</v>
      </c>
      <c r="J31" s="150"/>
      <c r="K31" s="150"/>
      <c r="L31" s="150"/>
      <c r="M31" s="4"/>
      <c r="N31" s="149"/>
      <c r="O31" s="149"/>
      <c r="P31" s="102"/>
    </row>
    <row r="32" spans="1:16" ht="15.15" customHeight="1">
      <c r="A32" s="107"/>
      <c r="B32" s="4">
        <v>9</v>
      </c>
      <c r="C32" s="5">
        <v>1</v>
      </c>
      <c r="D32" s="4" t="s">
        <v>10</v>
      </c>
      <c r="E32" s="6">
        <f>C32*4</f>
        <v>4</v>
      </c>
      <c r="F32" s="4">
        <v>3</v>
      </c>
      <c r="G32" s="5"/>
      <c r="H32" s="4" t="s">
        <v>10</v>
      </c>
      <c r="I32" s="6">
        <f>G32*(-2)</f>
        <v>0</v>
      </c>
      <c r="J32" s="150"/>
      <c r="K32" s="150"/>
      <c r="L32" s="150"/>
      <c r="M32" s="4"/>
      <c r="N32" s="149"/>
      <c r="O32" s="149"/>
      <c r="P32" s="102"/>
    </row>
    <row r="33" spans="1:16" ht="15.15" customHeight="1">
      <c r="A33" s="107"/>
      <c r="B33" s="4">
        <v>8</v>
      </c>
      <c r="C33" s="5"/>
      <c r="D33" s="4" t="s">
        <v>10</v>
      </c>
      <c r="E33" s="6">
        <f>C33*3</f>
        <v>0</v>
      </c>
      <c r="F33" s="4">
        <v>2</v>
      </c>
      <c r="G33" s="5"/>
      <c r="H33" s="4" t="s">
        <v>10</v>
      </c>
      <c r="I33" s="6">
        <f>G33*(-3)</f>
        <v>0</v>
      </c>
      <c r="J33" s="150"/>
      <c r="K33" s="150"/>
      <c r="L33" s="150"/>
      <c r="M33" s="4"/>
      <c r="N33" s="149"/>
      <c r="O33" s="149"/>
      <c r="P33" s="102"/>
    </row>
    <row r="34" spans="1:16" ht="15.15" customHeight="1">
      <c r="A34" s="107"/>
      <c r="B34" s="4"/>
      <c r="C34" s="4"/>
      <c r="D34" s="4"/>
      <c r="E34" s="4"/>
      <c r="F34" s="4">
        <v>1</v>
      </c>
      <c r="G34" s="5"/>
      <c r="H34" s="4" t="s">
        <v>10</v>
      </c>
      <c r="I34" s="6">
        <f>G34*(-4)</f>
        <v>0</v>
      </c>
      <c r="J34" s="150"/>
      <c r="K34" s="150"/>
      <c r="L34" s="150"/>
      <c r="M34" s="4"/>
      <c r="N34" s="149"/>
      <c r="O34" s="149"/>
      <c r="P34" s="101">
        <f>D38+K38+O38</f>
        <v>30</v>
      </c>
    </row>
    <row r="35" spans="1:16" ht="15.15" customHeight="1">
      <c r="A35" s="107"/>
      <c r="B35" s="4"/>
      <c r="C35" s="4"/>
      <c r="D35" s="4"/>
      <c r="E35" s="4"/>
      <c r="F35" s="4">
        <v>0</v>
      </c>
      <c r="G35" s="5"/>
      <c r="H35" s="4" t="s">
        <v>10</v>
      </c>
      <c r="I35" s="6">
        <f>G35*(-5)</f>
        <v>0</v>
      </c>
      <c r="J35" s="150"/>
      <c r="K35" s="150"/>
      <c r="L35" s="150"/>
      <c r="M35" s="4"/>
      <c r="N35" s="149"/>
      <c r="O35" s="149"/>
      <c r="P35" s="101"/>
    </row>
    <row r="36" spans="1:16" ht="15.15" customHeight="1">
      <c r="A36" s="107"/>
      <c r="B36" s="107" t="s">
        <v>14</v>
      </c>
      <c r="C36" s="107"/>
      <c r="D36" s="7">
        <v>50</v>
      </c>
      <c r="E36" s="8"/>
      <c r="F36" s="107" t="s">
        <v>15</v>
      </c>
      <c r="G36" s="107"/>
      <c r="H36" s="5"/>
      <c r="I36" s="4"/>
      <c r="J36" s="150"/>
      <c r="K36" s="150"/>
      <c r="L36" s="150"/>
      <c r="M36" s="4"/>
      <c r="N36" s="149"/>
      <c r="O36" s="149"/>
      <c r="P36" s="101"/>
    </row>
    <row r="37" spans="1:16" ht="15.15" customHeight="1">
      <c r="A37" s="107"/>
      <c r="B37" s="4"/>
      <c r="C37" s="4"/>
      <c r="D37" s="4"/>
      <c r="E37" s="4"/>
      <c r="F37" s="107" t="s">
        <v>16</v>
      </c>
      <c r="G37" s="107"/>
      <c r="H37" s="5"/>
      <c r="I37" s="4"/>
      <c r="J37" s="150"/>
      <c r="K37" s="150"/>
      <c r="L37" s="150"/>
      <c r="M37" s="4"/>
      <c r="N37" s="149"/>
      <c r="O37" s="149"/>
      <c r="P37" s="101"/>
    </row>
    <row r="38" spans="1:16" ht="15.15" customHeight="1">
      <c r="A38" s="107"/>
      <c r="B38" s="107" t="s">
        <v>17</v>
      </c>
      <c r="C38" s="107"/>
      <c r="D38" s="6">
        <f>D36+E33+E32+E31</f>
        <v>64</v>
      </c>
      <c r="E38" s="8"/>
      <c r="F38" s="107" t="s">
        <v>17</v>
      </c>
      <c r="G38" s="107"/>
      <c r="H38" s="6">
        <f>I31+I32+I33+I34+I35+(H36*-10)+(H37*-20)</f>
        <v>0</v>
      </c>
      <c r="I38" s="4"/>
      <c r="J38" s="36" t="s">
        <v>19</v>
      </c>
      <c r="K38" s="140">
        <v>-4</v>
      </c>
      <c r="L38" s="140"/>
      <c r="M38" s="140"/>
      <c r="N38" s="4" t="s">
        <v>17</v>
      </c>
      <c r="O38" s="5">
        <v>-30</v>
      </c>
      <c r="P38" s="9" t="str">
        <f>IF(R8&lt;0,"Yếu",IF(R8&lt;=20,"Trung bình",IF(R8&lt;=40,"Khá","Xuất sắc")))</f>
        <v>Khá</v>
      </c>
    </row>
    <row r="39" spans="1:16" ht="15.15" customHeight="1">
      <c r="A39" s="106" t="s">
        <v>50</v>
      </c>
      <c r="B39" s="3" t="s">
        <v>6</v>
      </c>
      <c r="C39" s="4"/>
      <c r="D39" s="4"/>
      <c r="E39" s="4" t="s">
        <v>7</v>
      </c>
      <c r="F39" s="4" t="s">
        <v>8</v>
      </c>
      <c r="G39" s="4"/>
      <c r="H39" s="4"/>
      <c r="I39" s="4" t="s">
        <v>9</v>
      </c>
      <c r="J39" s="137" t="s">
        <v>83</v>
      </c>
      <c r="K39" s="146"/>
      <c r="L39" s="146"/>
      <c r="M39" s="4"/>
      <c r="N39" s="148" t="s">
        <v>91</v>
      </c>
      <c r="O39" s="149"/>
      <c r="P39" s="102">
        <f>S9</f>
        <v>7</v>
      </c>
    </row>
    <row r="40" spans="1:16" ht="15.15" customHeight="1">
      <c r="A40" s="107"/>
      <c r="B40" s="4">
        <v>10</v>
      </c>
      <c r="C40" s="5">
        <v>7</v>
      </c>
      <c r="D40" s="4" t="s">
        <v>10</v>
      </c>
      <c r="E40" s="6">
        <f>C40*5</f>
        <v>35</v>
      </c>
      <c r="F40" s="4">
        <v>4</v>
      </c>
      <c r="G40" s="5"/>
      <c r="H40" s="4" t="s">
        <v>10</v>
      </c>
      <c r="I40" s="6">
        <f>G40*(-1)</f>
        <v>0</v>
      </c>
      <c r="J40" s="146"/>
      <c r="K40" s="147"/>
      <c r="L40" s="146"/>
      <c r="M40" s="4"/>
      <c r="N40" s="149"/>
      <c r="O40" s="149"/>
      <c r="P40" s="102"/>
    </row>
    <row r="41" spans="1:16" ht="15.15" customHeight="1">
      <c r="A41" s="107"/>
      <c r="B41" s="4">
        <v>9</v>
      </c>
      <c r="C41" s="5">
        <v>4</v>
      </c>
      <c r="D41" s="4" t="s">
        <v>10</v>
      </c>
      <c r="E41" s="6">
        <f>C41*4</f>
        <v>16</v>
      </c>
      <c r="F41" s="4">
        <v>3</v>
      </c>
      <c r="G41" s="5"/>
      <c r="H41" s="4" t="s">
        <v>10</v>
      </c>
      <c r="I41" s="6">
        <f>G41*(-2)</f>
        <v>0</v>
      </c>
      <c r="J41" s="146"/>
      <c r="K41" s="147"/>
      <c r="L41" s="146"/>
      <c r="M41" s="4"/>
      <c r="N41" s="149"/>
      <c r="O41" s="149"/>
      <c r="P41" s="102"/>
    </row>
    <row r="42" spans="1:16" ht="15.15" customHeight="1">
      <c r="A42" s="107"/>
      <c r="B42" s="4">
        <v>8</v>
      </c>
      <c r="C42" s="5">
        <v>2</v>
      </c>
      <c r="D42" s="4" t="s">
        <v>10</v>
      </c>
      <c r="E42" s="6">
        <f>C42*3</f>
        <v>6</v>
      </c>
      <c r="F42" s="4">
        <v>2</v>
      </c>
      <c r="G42" s="5"/>
      <c r="H42" s="4" t="s">
        <v>10</v>
      </c>
      <c r="I42" s="6">
        <f>G42*(-3)</f>
        <v>0</v>
      </c>
      <c r="J42" s="146"/>
      <c r="K42" s="147"/>
      <c r="L42" s="146"/>
      <c r="M42" s="4"/>
      <c r="N42" s="149"/>
      <c r="O42" s="149"/>
      <c r="P42" s="102"/>
    </row>
    <row r="43" spans="1:16" ht="15.15" customHeight="1">
      <c r="A43" s="107"/>
      <c r="B43" s="4"/>
      <c r="C43" s="4"/>
      <c r="D43" s="4"/>
      <c r="E43" s="4"/>
      <c r="F43" s="4">
        <v>1</v>
      </c>
      <c r="G43" s="5"/>
      <c r="H43" s="4" t="s">
        <v>10</v>
      </c>
      <c r="I43" s="6">
        <f>G43*(-4)</f>
        <v>0</v>
      </c>
      <c r="J43" s="146"/>
      <c r="K43" s="147"/>
      <c r="L43" s="146"/>
      <c r="M43" s="4"/>
      <c r="N43" s="149"/>
      <c r="O43" s="149"/>
      <c r="P43" s="101">
        <f>D47+H47+K47+O47</f>
        <v>42</v>
      </c>
    </row>
    <row r="44" spans="1:16" ht="15.15" customHeight="1">
      <c r="A44" s="107"/>
      <c r="B44" s="4"/>
      <c r="C44" s="4"/>
      <c r="D44" s="4"/>
      <c r="E44" s="4"/>
      <c r="F44" s="4">
        <v>0</v>
      </c>
      <c r="G44" s="5"/>
      <c r="H44" s="4" t="s">
        <v>10</v>
      </c>
      <c r="I44" s="6">
        <f>G44*(-5)</f>
        <v>0</v>
      </c>
      <c r="J44" s="146"/>
      <c r="K44" s="147"/>
      <c r="L44" s="146"/>
      <c r="M44" s="4"/>
      <c r="N44" s="149"/>
      <c r="O44" s="149"/>
      <c r="P44" s="101"/>
    </row>
    <row r="45" spans="1:16" ht="15.15" customHeight="1">
      <c r="A45" s="107"/>
      <c r="B45" s="107" t="s">
        <v>14</v>
      </c>
      <c r="C45" s="107"/>
      <c r="D45" s="7">
        <v>50</v>
      </c>
      <c r="E45" s="8"/>
      <c r="F45" s="107" t="s">
        <v>15</v>
      </c>
      <c r="G45" s="107"/>
      <c r="H45" s="5"/>
      <c r="I45" s="4"/>
      <c r="J45" s="146"/>
      <c r="K45" s="147"/>
      <c r="L45" s="146"/>
      <c r="M45" s="4"/>
      <c r="N45" s="149"/>
      <c r="O45" s="149"/>
      <c r="P45" s="101"/>
    </row>
    <row r="46" spans="1:16" ht="15.15" customHeight="1">
      <c r="A46" s="107"/>
      <c r="B46" s="4"/>
      <c r="C46" s="4"/>
      <c r="D46" s="4"/>
      <c r="E46" s="4"/>
      <c r="F46" s="107" t="s">
        <v>16</v>
      </c>
      <c r="G46" s="107"/>
      <c r="H46" s="5"/>
      <c r="I46" s="4"/>
      <c r="J46" s="146"/>
      <c r="K46" s="146"/>
      <c r="L46" s="146"/>
      <c r="M46" s="4"/>
      <c r="N46" s="149"/>
      <c r="O46" s="149"/>
      <c r="P46" s="101"/>
    </row>
    <row r="47" spans="1:16" ht="15.15" customHeight="1">
      <c r="A47" s="107"/>
      <c r="B47" s="107" t="s">
        <v>17</v>
      </c>
      <c r="C47" s="107"/>
      <c r="D47" s="6">
        <f>E40+E41+E42+E43+E44+D45</f>
        <v>107</v>
      </c>
      <c r="E47" s="8"/>
      <c r="F47" s="107" t="s">
        <v>17</v>
      </c>
      <c r="G47" s="107"/>
      <c r="H47" s="6">
        <f>I40+I41+I42+I43+I44+(H45*-10)+(H46*-20)</f>
        <v>0</v>
      </c>
      <c r="I47" s="4"/>
      <c r="J47" s="4" t="s">
        <v>19</v>
      </c>
      <c r="K47" s="140">
        <v>-27</v>
      </c>
      <c r="L47" s="140"/>
      <c r="M47" s="140"/>
      <c r="N47" s="4" t="s">
        <v>17</v>
      </c>
      <c r="O47" s="5">
        <v>-38</v>
      </c>
      <c r="P47" s="9" t="str">
        <f>IF(R9&lt;0,"Yếu",IF(R9&lt;=20,"Trung bình",IF(R9&lt;=40,"Khá","Xuất sắc")))</f>
        <v>Xuất sắc</v>
      </c>
    </row>
    <row r="48" spans="1:16" ht="15.75" customHeight="1">
      <c r="A48" s="106" t="s">
        <v>51</v>
      </c>
      <c r="B48" s="3" t="s">
        <v>6</v>
      </c>
      <c r="C48" s="4"/>
      <c r="D48" s="4"/>
      <c r="E48" s="4" t="s">
        <v>7</v>
      </c>
      <c r="F48" s="4" t="s">
        <v>8</v>
      </c>
      <c r="G48" s="4"/>
      <c r="H48" s="4"/>
      <c r="I48" s="4" t="s">
        <v>9</v>
      </c>
      <c r="J48" s="137" t="s">
        <v>84</v>
      </c>
      <c r="K48" s="146"/>
      <c r="L48" s="146"/>
      <c r="M48" s="4"/>
      <c r="N48" s="148" t="s">
        <v>92</v>
      </c>
      <c r="O48" s="149"/>
      <c r="P48" s="102">
        <f>S10</f>
        <v>8</v>
      </c>
    </row>
    <row r="49" spans="1:16" ht="15.75" customHeight="1">
      <c r="A49" s="107"/>
      <c r="B49" s="4">
        <v>10</v>
      </c>
      <c r="C49" s="5"/>
      <c r="D49" s="4" t="s">
        <v>10</v>
      </c>
      <c r="E49" s="6">
        <f>C49*5</f>
        <v>0</v>
      </c>
      <c r="F49" s="4">
        <v>4</v>
      </c>
      <c r="G49" s="5"/>
      <c r="H49" s="4" t="s">
        <v>10</v>
      </c>
      <c r="I49" s="6">
        <f>G49*(-1)</f>
        <v>0</v>
      </c>
      <c r="J49" s="146"/>
      <c r="K49" s="147"/>
      <c r="L49" s="146"/>
      <c r="M49" s="4"/>
      <c r="N49" s="149"/>
      <c r="O49" s="149"/>
      <c r="P49" s="102"/>
    </row>
    <row r="50" spans="1:16" ht="15.75" customHeight="1">
      <c r="A50" s="107"/>
      <c r="B50" s="4">
        <v>9</v>
      </c>
      <c r="C50" s="5">
        <v>1</v>
      </c>
      <c r="D50" s="4" t="s">
        <v>10</v>
      </c>
      <c r="E50" s="6">
        <f>C50*4</f>
        <v>4</v>
      </c>
      <c r="F50" s="4">
        <v>3</v>
      </c>
      <c r="G50" s="5"/>
      <c r="H50" s="4" t="s">
        <v>10</v>
      </c>
      <c r="I50" s="6">
        <f>G50*(-2)</f>
        <v>0</v>
      </c>
      <c r="J50" s="146"/>
      <c r="K50" s="147"/>
      <c r="L50" s="146"/>
      <c r="M50" s="4"/>
      <c r="N50" s="149"/>
      <c r="O50" s="149"/>
      <c r="P50" s="102"/>
    </row>
    <row r="51" spans="1:16" ht="15.75" customHeight="1">
      <c r="A51" s="107"/>
      <c r="B51" s="4">
        <v>8</v>
      </c>
      <c r="C51" s="5"/>
      <c r="D51" s="4" t="s">
        <v>10</v>
      </c>
      <c r="E51" s="6">
        <f>C51*3</f>
        <v>0</v>
      </c>
      <c r="F51" s="4">
        <v>2</v>
      </c>
      <c r="G51" s="5"/>
      <c r="H51" s="4" t="s">
        <v>10</v>
      </c>
      <c r="I51" s="6">
        <f>G51*(-3)</f>
        <v>0</v>
      </c>
      <c r="J51" s="146"/>
      <c r="K51" s="147"/>
      <c r="L51" s="146"/>
      <c r="M51" s="4"/>
      <c r="N51" s="149"/>
      <c r="O51" s="149"/>
      <c r="P51" s="102"/>
    </row>
    <row r="52" spans="1:16" ht="15.75" customHeight="1">
      <c r="A52" s="107"/>
      <c r="B52" s="4"/>
      <c r="C52" s="4"/>
      <c r="D52" s="4"/>
      <c r="E52" s="4"/>
      <c r="F52" s="4">
        <v>1</v>
      </c>
      <c r="G52" s="5"/>
      <c r="H52" s="4" t="s">
        <v>10</v>
      </c>
      <c r="I52" s="6">
        <f>G52*(-4)</f>
        <v>0</v>
      </c>
      <c r="J52" s="146"/>
      <c r="K52" s="147"/>
      <c r="L52" s="146"/>
      <c r="M52" s="4"/>
      <c r="N52" s="149"/>
      <c r="O52" s="149"/>
      <c r="P52" s="101">
        <f>D56+H56+K56+O56</f>
        <v>36</v>
      </c>
    </row>
    <row r="53" spans="1:16" ht="15.75" customHeight="1">
      <c r="A53" s="107"/>
      <c r="B53" s="4"/>
      <c r="C53" s="4"/>
      <c r="D53" s="4"/>
      <c r="E53" s="4"/>
      <c r="F53" s="4">
        <v>0</v>
      </c>
      <c r="G53" s="5"/>
      <c r="H53" s="4" t="s">
        <v>10</v>
      </c>
      <c r="I53" s="6">
        <f>G53*(-5)</f>
        <v>0</v>
      </c>
      <c r="J53" s="146"/>
      <c r="K53" s="147"/>
      <c r="L53" s="146"/>
      <c r="M53" s="4"/>
      <c r="N53" s="149"/>
      <c r="O53" s="149"/>
      <c r="P53" s="101"/>
    </row>
    <row r="54" spans="1:16" ht="15.75" customHeight="1">
      <c r="A54" s="107"/>
      <c r="B54" s="107" t="s">
        <v>14</v>
      </c>
      <c r="C54" s="107"/>
      <c r="D54" s="7">
        <v>50</v>
      </c>
      <c r="E54" s="8"/>
      <c r="F54" s="107" t="s">
        <v>15</v>
      </c>
      <c r="G54" s="107"/>
      <c r="H54" s="5"/>
      <c r="I54" s="4"/>
      <c r="J54" s="146"/>
      <c r="K54" s="147"/>
      <c r="L54" s="146"/>
      <c r="M54" s="4"/>
      <c r="N54" s="149"/>
      <c r="O54" s="149"/>
      <c r="P54" s="101"/>
    </row>
    <row r="55" spans="1:16" ht="15.75" customHeight="1">
      <c r="A55" s="107"/>
      <c r="B55" s="4"/>
      <c r="C55" s="4"/>
      <c r="D55" s="4"/>
      <c r="E55" s="4"/>
      <c r="F55" s="107" t="s">
        <v>16</v>
      </c>
      <c r="G55" s="107"/>
      <c r="H55" s="5"/>
      <c r="I55" s="4"/>
      <c r="J55" s="146"/>
      <c r="K55" s="146"/>
      <c r="L55" s="146"/>
      <c r="M55" s="4"/>
      <c r="N55" s="149"/>
      <c r="O55" s="149"/>
      <c r="P55" s="101"/>
    </row>
    <row r="56" spans="1:16" ht="15.75" customHeight="1">
      <c r="A56" s="107"/>
      <c r="B56" s="107" t="s">
        <v>17</v>
      </c>
      <c r="C56" s="107"/>
      <c r="D56" s="6">
        <f>E49+E50+E51+E52+E53+D54</f>
        <v>54</v>
      </c>
      <c r="E56" s="8"/>
      <c r="F56" s="107" t="s">
        <v>17</v>
      </c>
      <c r="G56" s="107"/>
      <c r="H56" s="6">
        <f>I49+I50+I51+I52+I53+(H54*-10)+(H55*-20)</f>
        <v>0</v>
      </c>
      <c r="I56" s="4"/>
      <c r="J56" s="4" t="s">
        <v>17</v>
      </c>
      <c r="K56" s="140">
        <v>-2</v>
      </c>
      <c r="L56" s="140"/>
      <c r="M56" s="140"/>
      <c r="N56" s="4" t="s">
        <v>17</v>
      </c>
      <c r="O56" s="5">
        <v>-16</v>
      </c>
      <c r="P56" s="9" t="str">
        <f>IF(R10&lt;0,"Yếu",IF(R10&lt;=20,"Trung bình",IF(R10&lt;=40,"Khá","Xuất sắc")))</f>
        <v>Khá</v>
      </c>
    </row>
    <row r="57" spans="1:16" ht="15.75" customHeight="1">
      <c r="A57" s="106" t="s">
        <v>52</v>
      </c>
      <c r="B57" s="3" t="s">
        <v>6</v>
      </c>
      <c r="C57" s="4"/>
      <c r="D57" s="4"/>
      <c r="E57" s="4" t="s">
        <v>7</v>
      </c>
      <c r="F57" s="4" t="s">
        <v>8</v>
      </c>
      <c r="G57" s="4"/>
      <c r="H57" s="4"/>
      <c r="I57" s="4" t="s">
        <v>9</v>
      </c>
      <c r="J57" s="137"/>
      <c r="K57" s="146"/>
      <c r="L57" s="146"/>
      <c r="M57" s="4"/>
      <c r="N57" s="148" t="s">
        <v>98</v>
      </c>
      <c r="O57" s="149"/>
      <c r="P57" s="102">
        <f>S11</f>
        <v>11</v>
      </c>
    </row>
    <row r="58" spans="1:16" ht="15.75" customHeight="1">
      <c r="A58" s="107"/>
      <c r="B58" s="4">
        <v>10</v>
      </c>
      <c r="C58" s="5"/>
      <c r="D58" s="4" t="s">
        <v>10</v>
      </c>
      <c r="E58" s="6">
        <f>C58*5</f>
        <v>0</v>
      </c>
      <c r="F58" s="4">
        <v>4</v>
      </c>
      <c r="G58" s="5"/>
      <c r="H58" s="4" t="s">
        <v>10</v>
      </c>
      <c r="I58" s="6">
        <f>G58*(-1)</f>
        <v>0</v>
      </c>
      <c r="J58" s="146"/>
      <c r="K58" s="147"/>
      <c r="L58" s="146"/>
      <c r="M58" s="4"/>
      <c r="N58" s="149"/>
      <c r="O58" s="149"/>
      <c r="P58" s="102"/>
    </row>
    <row r="59" spans="1:16" ht="15.75" customHeight="1">
      <c r="A59" s="107"/>
      <c r="B59" s="4">
        <v>9</v>
      </c>
      <c r="C59" s="5">
        <v>2</v>
      </c>
      <c r="D59" s="4" t="s">
        <v>10</v>
      </c>
      <c r="E59" s="6">
        <f>C59*4</f>
        <v>8</v>
      </c>
      <c r="F59" s="4">
        <v>3</v>
      </c>
      <c r="G59" s="5"/>
      <c r="H59" s="4" t="s">
        <v>10</v>
      </c>
      <c r="I59" s="6">
        <f>G59*(-2)</f>
        <v>0</v>
      </c>
      <c r="J59" s="146"/>
      <c r="K59" s="147"/>
      <c r="L59" s="146"/>
      <c r="M59" s="4"/>
      <c r="N59" s="149"/>
      <c r="O59" s="149"/>
      <c r="P59" s="102"/>
    </row>
    <row r="60" spans="1:16" ht="15.75" customHeight="1">
      <c r="A60" s="107"/>
      <c r="B60" s="4">
        <v>8</v>
      </c>
      <c r="C60" s="5">
        <v>1</v>
      </c>
      <c r="D60" s="4" t="s">
        <v>10</v>
      </c>
      <c r="E60" s="6">
        <f>C60*3</f>
        <v>3</v>
      </c>
      <c r="F60" s="4">
        <v>2</v>
      </c>
      <c r="G60" s="5"/>
      <c r="H60" s="4" t="s">
        <v>10</v>
      </c>
      <c r="I60" s="6">
        <f>G60*(-3)</f>
        <v>0</v>
      </c>
      <c r="J60" s="146"/>
      <c r="K60" s="147"/>
      <c r="L60" s="146"/>
      <c r="M60" s="4"/>
      <c r="N60" s="149"/>
      <c r="O60" s="149"/>
      <c r="P60" s="102"/>
    </row>
    <row r="61" spans="1:16" ht="15.75" customHeight="1">
      <c r="A61" s="107"/>
      <c r="B61" s="4"/>
      <c r="C61" s="4"/>
      <c r="D61" s="4"/>
      <c r="E61" s="4"/>
      <c r="F61" s="4">
        <v>1</v>
      </c>
      <c r="G61" s="5"/>
      <c r="H61" s="4" t="s">
        <v>10</v>
      </c>
      <c r="I61" s="6">
        <f>G61*(-4)</f>
        <v>0</v>
      </c>
      <c r="J61" s="146"/>
      <c r="K61" s="147"/>
      <c r="L61" s="146"/>
      <c r="M61" s="4"/>
      <c r="N61" s="149"/>
      <c r="O61" s="149"/>
      <c r="P61" s="101">
        <f>D65+H65+K65+O65</f>
        <v>-7</v>
      </c>
    </row>
    <row r="62" spans="1:16" ht="15.75" customHeight="1">
      <c r="A62" s="107"/>
      <c r="B62" s="4"/>
      <c r="C62" s="4"/>
      <c r="D62" s="4"/>
      <c r="E62" s="4"/>
      <c r="F62" s="4">
        <v>0</v>
      </c>
      <c r="G62" s="5"/>
      <c r="H62" s="4" t="s">
        <v>10</v>
      </c>
      <c r="I62" s="6">
        <f>G62*(-5)</f>
        <v>0</v>
      </c>
      <c r="J62" s="146"/>
      <c r="K62" s="147"/>
      <c r="L62" s="146"/>
      <c r="M62" s="4"/>
      <c r="N62" s="149"/>
      <c r="O62" s="149"/>
      <c r="P62" s="101"/>
    </row>
    <row r="63" spans="1:16" ht="15.75" customHeight="1">
      <c r="A63" s="107"/>
      <c r="B63" s="107" t="s">
        <v>14</v>
      </c>
      <c r="C63" s="107"/>
      <c r="D63" s="7">
        <v>50</v>
      </c>
      <c r="E63" s="8"/>
      <c r="F63" s="107" t="s">
        <v>15</v>
      </c>
      <c r="G63" s="107"/>
      <c r="H63" s="5"/>
      <c r="I63" s="4"/>
      <c r="J63" s="146"/>
      <c r="K63" s="147"/>
      <c r="L63" s="146"/>
      <c r="M63" s="4"/>
      <c r="N63" s="149"/>
      <c r="O63" s="149"/>
      <c r="P63" s="101"/>
    </row>
    <row r="64" spans="1:16" ht="15.75" customHeight="1">
      <c r="A64" s="107"/>
      <c r="B64" s="4"/>
      <c r="C64" s="4"/>
      <c r="D64" s="4"/>
      <c r="E64" s="4"/>
      <c r="F64" s="107" t="s">
        <v>16</v>
      </c>
      <c r="G64" s="107"/>
      <c r="H64" s="5"/>
      <c r="I64" s="4"/>
      <c r="J64" s="146"/>
      <c r="K64" s="146"/>
      <c r="L64" s="146"/>
      <c r="M64" s="4"/>
      <c r="N64" s="149"/>
      <c r="O64" s="149"/>
      <c r="P64" s="101"/>
    </row>
    <row r="65" spans="1:16" ht="15.75" customHeight="1">
      <c r="A65" s="107"/>
      <c r="B65" s="107" t="s">
        <v>17</v>
      </c>
      <c r="C65" s="107"/>
      <c r="D65" s="6">
        <f>E58+E59+E60+E61+E62+D63</f>
        <v>61</v>
      </c>
      <c r="E65" s="8"/>
      <c r="F65" s="107" t="s">
        <v>17</v>
      </c>
      <c r="G65" s="107"/>
      <c r="H65" s="6">
        <f>I58+I59+I60+I61+I62+(H63*-10)+(H64*-20)</f>
        <v>0</v>
      </c>
      <c r="I65" s="4"/>
      <c r="J65" s="4" t="s">
        <v>17</v>
      </c>
      <c r="K65" s="140"/>
      <c r="L65" s="140"/>
      <c r="M65" s="140"/>
      <c r="N65" s="4" t="s">
        <v>17</v>
      </c>
      <c r="O65" s="5">
        <v>-68</v>
      </c>
      <c r="P65" s="15" t="str">
        <f>IF(R11&lt;0,"Yếu",IF(R11&lt;=20,"Trung bình",IF(R11&lt;=40,"Khá","Xuất sắc")))</f>
        <v>Yếu</v>
      </c>
    </row>
    <row r="66" spans="1:16" ht="15.75" customHeight="1">
      <c r="A66" s="106" t="s">
        <v>53</v>
      </c>
      <c r="B66" s="3" t="s">
        <v>6</v>
      </c>
      <c r="C66" s="4"/>
      <c r="D66" s="4"/>
      <c r="E66" s="4" t="s">
        <v>7</v>
      </c>
      <c r="F66" s="4" t="s">
        <v>8</v>
      </c>
      <c r="G66" s="4"/>
      <c r="H66" s="4"/>
      <c r="I66" s="4" t="s">
        <v>9</v>
      </c>
      <c r="J66" s="137"/>
      <c r="K66" s="146"/>
      <c r="L66" s="146"/>
      <c r="M66" s="4"/>
      <c r="N66" s="148" t="s">
        <v>93</v>
      </c>
      <c r="O66" s="149"/>
      <c r="P66" s="102">
        <f>S12</f>
        <v>6</v>
      </c>
    </row>
    <row r="67" spans="1:16" ht="15.75" customHeight="1">
      <c r="A67" s="107"/>
      <c r="B67" s="4">
        <v>10</v>
      </c>
      <c r="C67" s="5">
        <v>2</v>
      </c>
      <c r="D67" s="4" t="s">
        <v>10</v>
      </c>
      <c r="E67" s="6">
        <f>C67*5</f>
        <v>10</v>
      </c>
      <c r="F67" s="4">
        <v>4</v>
      </c>
      <c r="G67" s="5">
        <v>1</v>
      </c>
      <c r="H67" s="4" t="s">
        <v>10</v>
      </c>
      <c r="I67" s="6">
        <f>G67*(-1)</f>
        <v>-1</v>
      </c>
      <c r="J67" s="146"/>
      <c r="K67" s="147"/>
      <c r="L67" s="146"/>
      <c r="M67" s="4"/>
      <c r="N67" s="149"/>
      <c r="O67" s="149"/>
      <c r="P67" s="102"/>
    </row>
    <row r="68" spans="1:16" ht="15.75" customHeight="1">
      <c r="A68" s="107"/>
      <c r="B68" s="4">
        <v>9</v>
      </c>
      <c r="C68" s="5">
        <v>7</v>
      </c>
      <c r="D68" s="4" t="s">
        <v>10</v>
      </c>
      <c r="E68" s="6">
        <f>C68*4</f>
        <v>28</v>
      </c>
      <c r="F68" s="4">
        <v>3</v>
      </c>
      <c r="G68" s="5"/>
      <c r="H68" s="4" t="s">
        <v>10</v>
      </c>
      <c r="I68" s="6">
        <f>G68*(-2)</f>
        <v>0</v>
      </c>
      <c r="J68" s="146"/>
      <c r="K68" s="147"/>
      <c r="L68" s="146"/>
      <c r="M68" s="4"/>
      <c r="N68" s="149"/>
      <c r="O68" s="149"/>
      <c r="P68" s="102"/>
    </row>
    <row r="69" spans="1:16" ht="15.75" customHeight="1">
      <c r="A69" s="107"/>
      <c r="B69" s="4">
        <v>8</v>
      </c>
      <c r="C69" s="5"/>
      <c r="D69" s="4" t="s">
        <v>10</v>
      </c>
      <c r="E69" s="6">
        <f>C69*3</f>
        <v>0</v>
      </c>
      <c r="F69" s="4">
        <v>2</v>
      </c>
      <c r="G69" s="5"/>
      <c r="H69" s="4" t="s">
        <v>10</v>
      </c>
      <c r="I69" s="6">
        <f>G69*(-3)</f>
        <v>0</v>
      </c>
      <c r="J69" s="146"/>
      <c r="K69" s="147"/>
      <c r="L69" s="146"/>
      <c r="M69" s="4"/>
      <c r="N69" s="149"/>
      <c r="O69" s="149"/>
      <c r="P69" s="102"/>
    </row>
    <row r="70" spans="1:16" ht="15.75" customHeight="1">
      <c r="A70" s="107"/>
      <c r="B70" s="4"/>
      <c r="C70" s="4"/>
      <c r="D70" s="4"/>
      <c r="E70" s="4"/>
      <c r="F70" s="4">
        <v>1</v>
      </c>
      <c r="G70" s="5"/>
      <c r="H70" s="4" t="s">
        <v>10</v>
      </c>
      <c r="I70" s="6">
        <f>G70*(-4)</f>
        <v>0</v>
      </c>
      <c r="J70" s="146"/>
      <c r="K70" s="147"/>
      <c r="L70" s="146"/>
      <c r="M70" s="4"/>
      <c r="N70" s="149"/>
      <c r="O70" s="149"/>
      <c r="P70" s="101">
        <f>D74+H74+K74+O74</f>
        <v>58</v>
      </c>
    </row>
    <row r="71" spans="1:16" ht="15.75" customHeight="1">
      <c r="A71" s="107"/>
      <c r="B71" s="4"/>
      <c r="C71" s="4"/>
      <c r="D71" s="4"/>
      <c r="E71" s="4"/>
      <c r="F71" s="4">
        <v>0</v>
      </c>
      <c r="G71" s="5">
        <v>1</v>
      </c>
      <c r="H71" s="4" t="s">
        <v>10</v>
      </c>
      <c r="I71" s="6">
        <f>G71*(-5)</f>
        <v>-5</v>
      </c>
      <c r="J71" s="146"/>
      <c r="K71" s="147"/>
      <c r="L71" s="146"/>
      <c r="M71" s="4"/>
      <c r="N71" s="149"/>
      <c r="O71" s="149"/>
      <c r="P71" s="101"/>
    </row>
    <row r="72" spans="1:16" ht="15.75" customHeight="1">
      <c r="A72" s="107"/>
      <c r="B72" s="107" t="s">
        <v>14</v>
      </c>
      <c r="C72" s="107"/>
      <c r="D72" s="7">
        <v>50</v>
      </c>
      <c r="E72" s="8"/>
      <c r="F72" s="107" t="s">
        <v>15</v>
      </c>
      <c r="G72" s="107"/>
      <c r="H72" s="5"/>
      <c r="I72" s="4"/>
      <c r="J72" s="146"/>
      <c r="K72" s="147"/>
      <c r="L72" s="146"/>
      <c r="M72" s="4"/>
      <c r="N72" s="149"/>
      <c r="O72" s="149"/>
      <c r="P72" s="101"/>
    </row>
    <row r="73" spans="1:16" ht="15.75" customHeight="1">
      <c r="A73" s="107"/>
      <c r="B73" s="4"/>
      <c r="C73" s="4"/>
      <c r="D73" s="4"/>
      <c r="E73" s="4"/>
      <c r="F73" s="107" t="s">
        <v>16</v>
      </c>
      <c r="G73" s="107"/>
      <c r="H73" s="5"/>
      <c r="I73" s="4"/>
      <c r="J73" s="146"/>
      <c r="K73" s="146"/>
      <c r="L73" s="146"/>
      <c r="M73" s="4"/>
      <c r="N73" s="149"/>
      <c r="O73" s="149"/>
      <c r="P73" s="101"/>
    </row>
    <row r="74" spans="1:16" ht="15.75" customHeight="1">
      <c r="A74" s="107"/>
      <c r="B74" s="107" t="s">
        <v>17</v>
      </c>
      <c r="C74" s="107"/>
      <c r="D74" s="6">
        <f>E67+E68+E69+E70+E71+D72</f>
        <v>88</v>
      </c>
      <c r="E74" s="8"/>
      <c r="F74" s="107" t="s">
        <v>17</v>
      </c>
      <c r="G74" s="107"/>
      <c r="H74" s="6">
        <f>I67+I68+I69+I70+I71+(H72*-10)+(H73*-20)</f>
        <v>-6</v>
      </c>
      <c r="I74" s="4"/>
      <c r="J74" s="4" t="s">
        <v>19</v>
      </c>
      <c r="K74" s="140"/>
      <c r="L74" s="140"/>
      <c r="M74" s="140"/>
      <c r="N74" s="4" t="s">
        <v>17</v>
      </c>
      <c r="O74" s="5">
        <v>-24</v>
      </c>
      <c r="P74" s="9" t="str">
        <f>IF(R12&lt;0,"Yếu",IF(R12&lt;=20,"Trung bình",IF(R12&lt;=40,"Khá","Xuất sắc")))</f>
        <v>Xuất sắc</v>
      </c>
    </row>
    <row r="75" spans="1:16" ht="15.75" customHeight="1">
      <c r="A75" s="106" t="s">
        <v>54</v>
      </c>
      <c r="B75" s="3" t="s">
        <v>6</v>
      </c>
      <c r="C75" s="4"/>
      <c r="D75" s="4"/>
      <c r="E75" s="4" t="s">
        <v>7</v>
      </c>
      <c r="F75" s="4" t="s">
        <v>8</v>
      </c>
      <c r="G75" s="4"/>
      <c r="H75" s="4"/>
      <c r="I75" s="4" t="s">
        <v>9</v>
      </c>
      <c r="J75" s="137" t="s">
        <v>80</v>
      </c>
      <c r="K75" s="146"/>
      <c r="L75" s="146"/>
      <c r="M75" s="4"/>
      <c r="N75" s="148" t="s">
        <v>94</v>
      </c>
      <c r="O75" s="149"/>
      <c r="P75" s="102">
        <f>S13</f>
        <v>4</v>
      </c>
    </row>
    <row r="76" spans="1:16" ht="15.75" customHeight="1">
      <c r="A76" s="107"/>
      <c r="B76" s="4">
        <v>10</v>
      </c>
      <c r="C76" s="5">
        <v>1</v>
      </c>
      <c r="D76" s="4" t="s">
        <v>10</v>
      </c>
      <c r="E76" s="6">
        <f>C76*5</f>
        <v>5</v>
      </c>
      <c r="F76" s="4">
        <v>4</v>
      </c>
      <c r="G76" s="5"/>
      <c r="H76" s="4" t="s">
        <v>10</v>
      </c>
      <c r="I76" s="6">
        <f>G76*(-1)</f>
        <v>0</v>
      </c>
      <c r="J76" s="146"/>
      <c r="K76" s="147"/>
      <c r="L76" s="146"/>
      <c r="M76" s="4"/>
      <c r="N76" s="149"/>
      <c r="O76" s="149"/>
      <c r="P76" s="102"/>
    </row>
    <row r="77" spans="1:16" ht="15.75" customHeight="1">
      <c r="A77" s="107"/>
      <c r="B77" s="4">
        <v>9</v>
      </c>
      <c r="C77" s="5">
        <v>4</v>
      </c>
      <c r="D77" s="4" t="s">
        <v>10</v>
      </c>
      <c r="E77" s="6">
        <f>C77*4</f>
        <v>16</v>
      </c>
      <c r="F77" s="4">
        <v>3</v>
      </c>
      <c r="G77" s="5"/>
      <c r="H77" s="4" t="s">
        <v>10</v>
      </c>
      <c r="I77" s="6">
        <f>G77*(-2)</f>
        <v>0</v>
      </c>
      <c r="J77" s="146"/>
      <c r="K77" s="147"/>
      <c r="L77" s="146"/>
      <c r="M77" s="4"/>
      <c r="N77" s="149"/>
      <c r="O77" s="149"/>
      <c r="P77" s="102"/>
    </row>
    <row r="78" spans="1:16" ht="15.75" customHeight="1">
      <c r="A78" s="107"/>
      <c r="B78" s="4">
        <v>8</v>
      </c>
      <c r="C78" s="5">
        <v>4</v>
      </c>
      <c r="D78" s="4" t="s">
        <v>10</v>
      </c>
      <c r="E78" s="6">
        <f>C78*3</f>
        <v>12</v>
      </c>
      <c r="F78" s="4">
        <v>2</v>
      </c>
      <c r="G78" s="5"/>
      <c r="H78" s="4" t="s">
        <v>10</v>
      </c>
      <c r="I78" s="6">
        <f>G78*(-3)</f>
        <v>0</v>
      </c>
      <c r="J78" s="146"/>
      <c r="K78" s="147"/>
      <c r="L78" s="146"/>
      <c r="M78" s="4"/>
      <c r="N78" s="149"/>
      <c r="O78" s="149"/>
      <c r="P78" s="102"/>
    </row>
    <row r="79" spans="1:16" ht="15.75" customHeight="1">
      <c r="A79" s="107"/>
      <c r="B79" s="4"/>
      <c r="C79" s="4"/>
      <c r="D79" s="4"/>
      <c r="E79" s="4"/>
      <c r="F79" s="4">
        <v>1</v>
      </c>
      <c r="G79" s="5"/>
      <c r="H79" s="4" t="s">
        <v>10</v>
      </c>
      <c r="I79" s="6">
        <f>G79*(-4)</f>
        <v>0</v>
      </c>
      <c r="J79" s="146"/>
      <c r="K79" s="147"/>
      <c r="L79" s="146"/>
      <c r="M79" s="4"/>
      <c r="N79" s="149"/>
      <c r="O79" s="149"/>
      <c r="P79" s="101">
        <f>D83+H83+K83+O83</f>
        <v>67</v>
      </c>
    </row>
    <row r="80" spans="1:16" ht="15.75" customHeight="1">
      <c r="A80" s="107"/>
      <c r="B80" s="4"/>
      <c r="C80" s="4"/>
      <c r="D80" s="4"/>
      <c r="E80" s="4"/>
      <c r="F80" s="4">
        <v>0</v>
      </c>
      <c r="G80" s="5"/>
      <c r="H80" s="4" t="s">
        <v>10</v>
      </c>
      <c r="I80" s="6">
        <f>G80*(-5)</f>
        <v>0</v>
      </c>
      <c r="J80" s="146"/>
      <c r="K80" s="147"/>
      <c r="L80" s="146"/>
      <c r="M80" s="4"/>
      <c r="N80" s="149"/>
      <c r="O80" s="149"/>
      <c r="P80" s="101"/>
    </row>
    <row r="81" spans="1:16" ht="15.75" customHeight="1">
      <c r="A81" s="107"/>
      <c r="B81" s="107" t="s">
        <v>14</v>
      </c>
      <c r="C81" s="107"/>
      <c r="D81" s="7">
        <v>50</v>
      </c>
      <c r="E81" s="8"/>
      <c r="F81" s="107" t="s">
        <v>15</v>
      </c>
      <c r="G81" s="107"/>
      <c r="H81" s="5"/>
      <c r="I81" s="4"/>
      <c r="J81" s="146"/>
      <c r="K81" s="147"/>
      <c r="L81" s="146"/>
      <c r="M81" s="4"/>
      <c r="N81" s="149"/>
      <c r="O81" s="149"/>
      <c r="P81" s="101"/>
    </row>
    <row r="82" spans="1:16" ht="15.75" customHeight="1">
      <c r="A82" s="107"/>
      <c r="B82" s="4"/>
      <c r="C82" s="4"/>
      <c r="D82" s="4"/>
      <c r="E82" s="4"/>
      <c r="F82" s="107" t="s">
        <v>16</v>
      </c>
      <c r="G82" s="107"/>
      <c r="H82" s="5"/>
      <c r="I82" s="4"/>
      <c r="J82" s="146"/>
      <c r="K82" s="146"/>
      <c r="L82" s="146"/>
      <c r="M82" s="4"/>
      <c r="N82" s="149"/>
      <c r="O82" s="149"/>
      <c r="P82" s="101"/>
    </row>
    <row r="83" spans="1:16" ht="15.75" customHeight="1">
      <c r="A83" s="107"/>
      <c r="B83" s="107" t="s">
        <v>17</v>
      </c>
      <c r="C83" s="107"/>
      <c r="D83" s="6">
        <f>E76+E77+E78+E79+E80+D81</f>
        <v>83</v>
      </c>
      <c r="E83" s="8"/>
      <c r="F83" s="107" t="s">
        <v>17</v>
      </c>
      <c r="G83" s="107"/>
      <c r="H83" s="6">
        <f>I76+I77+I78+I79+I80+(H81*-10)+(H82*-20)</f>
        <v>0</v>
      </c>
      <c r="I83" s="4"/>
      <c r="J83" s="4" t="s">
        <v>17</v>
      </c>
      <c r="K83" s="140">
        <v>-4</v>
      </c>
      <c r="L83" s="140"/>
      <c r="M83" s="140"/>
      <c r="N83" s="4" t="s">
        <v>17</v>
      </c>
      <c r="O83" s="5">
        <v>-12</v>
      </c>
      <c r="P83" s="9" t="str">
        <f>IF(R13&lt;0,"Yếu",IF(R13&lt;=20,"Trung bình",IF(R13&lt;=40,"Khá","Xuất sắc")))</f>
        <v>Xuất sắc</v>
      </c>
    </row>
    <row r="84" spans="1:16" ht="15.75" customHeight="1">
      <c r="A84" s="106" t="s">
        <v>55</v>
      </c>
      <c r="B84" s="3" t="s">
        <v>6</v>
      </c>
      <c r="C84" s="4"/>
      <c r="D84" s="4"/>
      <c r="E84" s="4" t="s">
        <v>7</v>
      </c>
      <c r="F84" s="4" t="s">
        <v>8</v>
      </c>
      <c r="G84" s="4"/>
      <c r="H84" s="4"/>
      <c r="I84" s="4" t="s">
        <v>9</v>
      </c>
      <c r="J84" s="137" t="s">
        <v>85</v>
      </c>
      <c r="K84" s="146"/>
      <c r="L84" s="146"/>
      <c r="M84" s="4"/>
      <c r="N84" s="135" t="s">
        <v>116</v>
      </c>
      <c r="O84" s="136"/>
      <c r="P84" s="102">
        <f>S14</f>
        <v>3</v>
      </c>
    </row>
    <row r="85" spans="1:16" ht="15.75" customHeight="1">
      <c r="A85" s="107"/>
      <c r="B85" s="4">
        <v>10</v>
      </c>
      <c r="C85" s="5">
        <v>2</v>
      </c>
      <c r="D85" s="4" t="s">
        <v>10</v>
      </c>
      <c r="E85" s="6">
        <f>C85*5</f>
        <v>10</v>
      </c>
      <c r="F85" s="4">
        <v>4</v>
      </c>
      <c r="G85" s="5"/>
      <c r="H85" s="4" t="s">
        <v>10</v>
      </c>
      <c r="I85" s="6">
        <f>G85*(-1)</f>
        <v>0</v>
      </c>
      <c r="J85" s="146"/>
      <c r="K85" s="147"/>
      <c r="L85" s="146"/>
      <c r="M85" s="4"/>
      <c r="N85" s="136"/>
      <c r="O85" s="136"/>
      <c r="P85" s="102"/>
    </row>
    <row r="86" spans="1:16" ht="15.75" customHeight="1">
      <c r="A86" s="107"/>
      <c r="B86" s="4">
        <v>9</v>
      </c>
      <c r="C86" s="5">
        <v>3</v>
      </c>
      <c r="D86" s="4" t="s">
        <v>10</v>
      </c>
      <c r="E86" s="6">
        <f>C86*4</f>
        <v>12</v>
      </c>
      <c r="F86" s="4">
        <v>3</v>
      </c>
      <c r="G86" s="5"/>
      <c r="H86" s="4" t="s">
        <v>10</v>
      </c>
      <c r="I86" s="6">
        <f>G86*(-2)</f>
        <v>0</v>
      </c>
      <c r="J86" s="146"/>
      <c r="K86" s="147"/>
      <c r="L86" s="146"/>
      <c r="M86" s="4"/>
      <c r="N86" s="136"/>
      <c r="O86" s="136"/>
      <c r="P86" s="102"/>
    </row>
    <row r="87" spans="1:16" ht="15.75" customHeight="1">
      <c r="A87" s="107"/>
      <c r="B87" s="4">
        <v>8</v>
      </c>
      <c r="C87" s="5"/>
      <c r="D87" s="4" t="s">
        <v>10</v>
      </c>
      <c r="E87" s="6">
        <f>C87*3</f>
        <v>0</v>
      </c>
      <c r="F87" s="4">
        <v>2</v>
      </c>
      <c r="G87" s="5">
        <v>1</v>
      </c>
      <c r="H87" s="4" t="s">
        <v>10</v>
      </c>
      <c r="I87" s="6">
        <f>G87*(-3)</f>
        <v>-3</v>
      </c>
      <c r="J87" s="146"/>
      <c r="K87" s="147"/>
      <c r="L87" s="146"/>
      <c r="M87" s="4"/>
      <c r="N87" s="136"/>
      <c r="O87" s="136"/>
      <c r="P87" s="102"/>
    </row>
    <row r="88" spans="1:16" ht="15.75" customHeight="1">
      <c r="A88" s="107"/>
      <c r="B88" s="4"/>
      <c r="C88" s="4"/>
      <c r="D88" s="4"/>
      <c r="E88" s="4"/>
      <c r="F88" s="4">
        <v>1</v>
      </c>
      <c r="G88" s="5"/>
      <c r="H88" s="4" t="s">
        <v>10</v>
      </c>
      <c r="I88" s="6">
        <f>G88*(-4)</f>
        <v>0</v>
      </c>
      <c r="J88" s="146"/>
      <c r="K88" s="147"/>
      <c r="L88" s="146"/>
      <c r="M88" s="4"/>
      <c r="N88" s="136"/>
      <c r="O88" s="136"/>
      <c r="P88" s="101">
        <f>D92+H92+K92+O92</f>
        <v>77</v>
      </c>
    </row>
    <row r="89" spans="1:16" ht="15.75" customHeight="1">
      <c r="A89" s="107"/>
      <c r="B89" s="4"/>
      <c r="C89" s="4"/>
      <c r="D89" s="4"/>
      <c r="E89" s="4"/>
      <c r="F89" s="4">
        <v>0</v>
      </c>
      <c r="G89" s="5"/>
      <c r="H89" s="4" t="s">
        <v>10</v>
      </c>
      <c r="I89" s="6">
        <f>G89*(-5)</f>
        <v>0</v>
      </c>
      <c r="J89" s="146"/>
      <c r="K89" s="147"/>
      <c r="L89" s="146"/>
      <c r="M89" s="4"/>
      <c r="N89" s="136"/>
      <c r="O89" s="136"/>
      <c r="P89" s="101"/>
    </row>
    <row r="90" spans="1:16" ht="15.75" customHeight="1">
      <c r="A90" s="107"/>
      <c r="B90" s="107" t="s">
        <v>14</v>
      </c>
      <c r="C90" s="107"/>
      <c r="D90" s="7">
        <v>50</v>
      </c>
      <c r="E90" s="8"/>
      <c r="F90" s="107" t="s">
        <v>15</v>
      </c>
      <c r="G90" s="107"/>
      <c r="H90" s="5"/>
      <c r="I90" s="4"/>
      <c r="J90" s="146"/>
      <c r="K90" s="147"/>
      <c r="L90" s="146"/>
      <c r="M90" s="4"/>
      <c r="N90" s="136"/>
      <c r="O90" s="136"/>
      <c r="P90" s="101"/>
    </row>
    <row r="91" spans="1:16" ht="15.75" customHeight="1">
      <c r="A91" s="107"/>
      <c r="B91" s="4"/>
      <c r="C91" s="4"/>
      <c r="D91" s="4"/>
      <c r="E91" s="4"/>
      <c r="F91" s="107" t="s">
        <v>16</v>
      </c>
      <c r="G91" s="107"/>
      <c r="H91" s="5"/>
      <c r="I91" s="4"/>
      <c r="J91" s="146"/>
      <c r="K91" s="146"/>
      <c r="L91" s="146"/>
      <c r="M91" s="4"/>
      <c r="N91" s="136"/>
      <c r="O91" s="136"/>
      <c r="P91" s="101"/>
    </row>
    <row r="92" spans="1:16" ht="15.75" customHeight="1">
      <c r="A92" s="107"/>
      <c r="B92" s="107" t="s">
        <v>17</v>
      </c>
      <c r="C92" s="107"/>
      <c r="D92" s="6">
        <f>E85+E86+E87+E88+E89+D90</f>
        <v>72</v>
      </c>
      <c r="E92" s="8"/>
      <c r="F92" s="107" t="s">
        <v>17</v>
      </c>
      <c r="G92" s="107"/>
      <c r="H92" s="6">
        <f>I85+I86+I87+I88+I89+(H90*-10)+(H91*-20)</f>
        <v>-3</v>
      </c>
      <c r="I92" s="4"/>
      <c r="J92" s="4" t="s">
        <v>17</v>
      </c>
      <c r="K92" s="140">
        <v>-8</v>
      </c>
      <c r="L92" s="140"/>
      <c r="M92" s="140"/>
      <c r="N92" s="4" t="s">
        <v>17</v>
      </c>
      <c r="O92" s="5">
        <f>-24+40</f>
        <v>16</v>
      </c>
      <c r="P92" s="9" t="str">
        <f>IF(R14&lt;0,"Yếu",IF(R14&lt;=20,"Trung bình",IF(R14&lt;=40,"Khá","Xuất sắc")))</f>
        <v>Xuất sắc</v>
      </c>
    </row>
    <row r="93" spans="1:16" ht="15.75" customHeight="1">
      <c r="A93" s="145" t="s">
        <v>57</v>
      </c>
      <c r="B93" s="3" t="s">
        <v>6</v>
      </c>
      <c r="C93" s="4"/>
      <c r="D93" s="4"/>
      <c r="E93" s="4" t="s">
        <v>7</v>
      </c>
      <c r="F93" s="4" t="s">
        <v>8</v>
      </c>
      <c r="G93" s="4"/>
      <c r="H93" s="4"/>
      <c r="I93" s="4" t="s">
        <v>9</v>
      </c>
      <c r="J93" s="137"/>
      <c r="K93" s="146"/>
      <c r="L93" s="146"/>
      <c r="M93" s="4"/>
      <c r="N93" s="148" t="s">
        <v>95</v>
      </c>
      <c r="O93" s="149"/>
      <c r="P93" s="102">
        <f>S15</f>
        <v>5</v>
      </c>
    </row>
    <row r="94" spans="1:16" ht="15.75" customHeight="1">
      <c r="A94" s="107"/>
      <c r="B94" s="4">
        <v>10</v>
      </c>
      <c r="C94" s="5">
        <v>2</v>
      </c>
      <c r="D94" s="4" t="s">
        <v>10</v>
      </c>
      <c r="E94" s="6">
        <f>C94*5</f>
        <v>10</v>
      </c>
      <c r="F94" s="4">
        <v>4</v>
      </c>
      <c r="G94" s="5"/>
      <c r="H94" s="4" t="s">
        <v>10</v>
      </c>
      <c r="I94" s="6">
        <f>G94*(-1)</f>
        <v>0</v>
      </c>
      <c r="J94" s="146"/>
      <c r="K94" s="147"/>
      <c r="L94" s="146"/>
      <c r="M94" s="4"/>
      <c r="N94" s="149"/>
      <c r="O94" s="149"/>
      <c r="P94" s="102"/>
    </row>
    <row r="95" spans="1:16" ht="15.75" customHeight="1">
      <c r="A95" s="107"/>
      <c r="B95" s="4">
        <v>9</v>
      </c>
      <c r="C95" s="5">
        <v>2</v>
      </c>
      <c r="D95" s="4" t="s">
        <v>10</v>
      </c>
      <c r="E95" s="6">
        <f>C95*4</f>
        <v>8</v>
      </c>
      <c r="F95" s="4">
        <v>3</v>
      </c>
      <c r="G95" s="5"/>
      <c r="H95" s="4" t="s">
        <v>10</v>
      </c>
      <c r="I95" s="6">
        <f>G95*(-2)</f>
        <v>0</v>
      </c>
      <c r="J95" s="146"/>
      <c r="K95" s="147"/>
      <c r="L95" s="146"/>
      <c r="M95" s="4"/>
      <c r="N95" s="149"/>
      <c r="O95" s="149"/>
      <c r="P95" s="102"/>
    </row>
    <row r="96" spans="1:16" ht="15.75" customHeight="1">
      <c r="A96" s="107"/>
      <c r="B96" s="4">
        <v>8</v>
      </c>
      <c r="C96" s="5">
        <v>1</v>
      </c>
      <c r="D96" s="4" t="s">
        <v>10</v>
      </c>
      <c r="E96" s="6">
        <f>C96*3</f>
        <v>3</v>
      </c>
      <c r="F96" s="4">
        <v>2</v>
      </c>
      <c r="G96" s="5"/>
      <c r="H96" s="4" t="s">
        <v>10</v>
      </c>
      <c r="I96" s="6">
        <f>G96*(-3)</f>
        <v>0</v>
      </c>
      <c r="J96" s="146"/>
      <c r="K96" s="147"/>
      <c r="L96" s="146"/>
      <c r="M96" s="4"/>
      <c r="N96" s="149"/>
      <c r="O96" s="149"/>
      <c r="P96" s="102"/>
    </row>
    <row r="97" spans="1:16" ht="15.75" customHeight="1">
      <c r="A97" s="107"/>
      <c r="B97" s="4"/>
      <c r="C97" s="4"/>
      <c r="D97" s="4"/>
      <c r="E97" s="4"/>
      <c r="F97" s="4">
        <v>1</v>
      </c>
      <c r="G97" s="5"/>
      <c r="H97" s="4" t="s">
        <v>10</v>
      </c>
      <c r="I97" s="6">
        <f>G97*(-4)</f>
        <v>0</v>
      </c>
      <c r="J97" s="146"/>
      <c r="K97" s="147"/>
      <c r="L97" s="146"/>
      <c r="M97" s="4"/>
      <c r="N97" s="149"/>
      <c r="O97" s="149"/>
      <c r="P97" s="101">
        <f>D101+H101+K101+O101</f>
        <v>61</v>
      </c>
    </row>
    <row r="98" spans="1:16" ht="15.75" customHeight="1">
      <c r="A98" s="107"/>
      <c r="B98" s="4"/>
      <c r="C98" s="4"/>
      <c r="D98" s="4"/>
      <c r="E98" s="4"/>
      <c r="F98" s="4">
        <v>0</v>
      </c>
      <c r="G98" s="5"/>
      <c r="H98" s="4" t="s">
        <v>10</v>
      </c>
      <c r="I98" s="6">
        <f>G98*(-5)</f>
        <v>0</v>
      </c>
      <c r="J98" s="146"/>
      <c r="K98" s="147"/>
      <c r="L98" s="146"/>
      <c r="M98" s="4"/>
      <c r="N98" s="149"/>
      <c r="O98" s="149"/>
      <c r="P98" s="101"/>
    </row>
    <row r="99" spans="1:16" ht="15.75" customHeight="1">
      <c r="A99" s="107"/>
      <c r="B99" s="107" t="s">
        <v>14</v>
      </c>
      <c r="C99" s="107"/>
      <c r="D99" s="7">
        <v>50</v>
      </c>
      <c r="E99" s="8"/>
      <c r="F99" s="107" t="s">
        <v>15</v>
      </c>
      <c r="G99" s="107"/>
      <c r="H99" s="5"/>
      <c r="I99" s="4"/>
      <c r="J99" s="146"/>
      <c r="K99" s="147"/>
      <c r="L99" s="146"/>
      <c r="M99" s="4"/>
      <c r="N99" s="149"/>
      <c r="O99" s="149"/>
      <c r="P99" s="101"/>
    </row>
    <row r="100" spans="1:16" ht="15.75" customHeight="1">
      <c r="A100" s="107"/>
      <c r="B100" s="4"/>
      <c r="C100" s="4"/>
      <c r="D100" s="4"/>
      <c r="E100" s="4"/>
      <c r="F100" s="107" t="s">
        <v>16</v>
      </c>
      <c r="G100" s="107"/>
      <c r="H100" s="5"/>
      <c r="I100" s="4"/>
      <c r="J100" s="146"/>
      <c r="K100" s="146"/>
      <c r="L100" s="146"/>
      <c r="M100" s="4"/>
      <c r="N100" s="149"/>
      <c r="O100" s="149"/>
      <c r="P100" s="101"/>
    </row>
    <row r="101" spans="1:16" ht="15.75" customHeight="1">
      <c r="A101" s="107"/>
      <c r="B101" s="107" t="s">
        <v>17</v>
      </c>
      <c r="C101" s="107"/>
      <c r="D101" s="6">
        <f>E94+E95+E96+E97+E98+D99</f>
        <v>71</v>
      </c>
      <c r="E101" s="8"/>
      <c r="F101" s="107" t="s">
        <v>17</v>
      </c>
      <c r="G101" s="107"/>
      <c r="H101" s="6">
        <f>I94+I95+I96+I97+I98+(H99*-10)+(H100*-20)</f>
        <v>0</v>
      </c>
      <c r="I101" s="4"/>
      <c r="J101" s="4" t="s">
        <v>17</v>
      </c>
      <c r="K101" s="140"/>
      <c r="L101" s="140"/>
      <c r="M101" s="140"/>
      <c r="N101" s="4" t="s">
        <v>17</v>
      </c>
      <c r="O101" s="5">
        <v>-10</v>
      </c>
      <c r="P101" s="9" t="str">
        <f>IF(R15&lt;0,"Yếu",IF(R15&lt;=20,"Trung bình",IF(R15&lt;=40,"Khá","Xuất sắc")))</f>
        <v>Xuất sắc</v>
      </c>
    </row>
  </sheetData>
  <mergeCells count="127">
    <mergeCell ref="A1:P1"/>
    <mergeCell ref="B2:E2"/>
    <mergeCell ref="F2:I2"/>
    <mergeCell ref="J2:M2"/>
    <mergeCell ref="N2:O2"/>
    <mergeCell ref="Q3:S3"/>
    <mergeCell ref="B9:C9"/>
    <mergeCell ref="F9:G9"/>
    <mergeCell ref="F10:G10"/>
    <mergeCell ref="P3:P6"/>
    <mergeCell ref="P7:P10"/>
    <mergeCell ref="N3:O10"/>
    <mergeCell ref="B11:C11"/>
    <mergeCell ref="F11:G11"/>
    <mergeCell ref="K11:M11"/>
    <mergeCell ref="B18:C18"/>
    <mergeCell ref="F18:G18"/>
    <mergeCell ref="F19:G19"/>
    <mergeCell ref="B20:C20"/>
    <mergeCell ref="F20:G20"/>
    <mergeCell ref="K20:M20"/>
    <mergeCell ref="B27:C27"/>
    <mergeCell ref="F27:G27"/>
    <mergeCell ref="F28:G28"/>
    <mergeCell ref="B29:C29"/>
    <mergeCell ref="F29:G29"/>
    <mergeCell ref="K29:M29"/>
    <mergeCell ref="B36:C36"/>
    <mergeCell ref="F36:G36"/>
    <mergeCell ref="F37:G37"/>
    <mergeCell ref="B38:C38"/>
    <mergeCell ref="F38:G38"/>
    <mergeCell ref="K38:M38"/>
    <mergeCell ref="B45:C45"/>
    <mergeCell ref="F45:G45"/>
    <mergeCell ref="F46:G46"/>
    <mergeCell ref="B47:C47"/>
    <mergeCell ref="F47:G47"/>
    <mergeCell ref="K47:M47"/>
    <mergeCell ref="F65:G65"/>
    <mergeCell ref="K65:M65"/>
    <mergeCell ref="B72:C72"/>
    <mergeCell ref="F72:G72"/>
    <mergeCell ref="F73:G73"/>
    <mergeCell ref="B74:C74"/>
    <mergeCell ref="F74:G74"/>
    <mergeCell ref="K74:M74"/>
    <mergeCell ref="B54:C54"/>
    <mergeCell ref="F54:G54"/>
    <mergeCell ref="F55:G55"/>
    <mergeCell ref="B56:C56"/>
    <mergeCell ref="F56:G56"/>
    <mergeCell ref="K56:M56"/>
    <mergeCell ref="B63:C63"/>
    <mergeCell ref="F63:G63"/>
    <mergeCell ref="F64:G64"/>
    <mergeCell ref="B92:C92"/>
    <mergeCell ref="F92:G92"/>
    <mergeCell ref="K92:M92"/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J3:L10"/>
    <mergeCell ref="B81:C81"/>
    <mergeCell ref="F81:G81"/>
    <mergeCell ref="F82:G82"/>
    <mergeCell ref="B83:C83"/>
    <mergeCell ref="F83:G83"/>
    <mergeCell ref="K83:M83"/>
    <mergeCell ref="B90:C90"/>
    <mergeCell ref="F90:G90"/>
    <mergeCell ref="F91:G91"/>
    <mergeCell ref="B65:C65"/>
    <mergeCell ref="P12:P15"/>
    <mergeCell ref="P16:P19"/>
    <mergeCell ref="P21:P24"/>
    <mergeCell ref="P25:P28"/>
    <mergeCell ref="P30:P33"/>
    <mergeCell ref="P34:P37"/>
    <mergeCell ref="P39:P42"/>
    <mergeCell ref="P43:P46"/>
    <mergeCell ref="P48:P51"/>
    <mergeCell ref="P52:P55"/>
    <mergeCell ref="P57:P60"/>
    <mergeCell ref="P61:P64"/>
    <mergeCell ref="P66:P69"/>
    <mergeCell ref="P70:P73"/>
    <mergeCell ref="P75:P78"/>
    <mergeCell ref="P79:P82"/>
    <mergeCell ref="P84:P87"/>
    <mergeCell ref="P88:P91"/>
    <mergeCell ref="N84:O91"/>
    <mergeCell ref="N66:O73"/>
    <mergeCell ref="J75:L82"/>
    <mergeCell ref="J12:L19"/>
    <mergeCell ref="N12:O19"/>
    <mergeCell ref="J21:L28"/>
    <mergeCell ref="N21:O28"/>
    <mergeCell ref="J57:L64"/>
    <mergeCell ref="N57:O64"/>
    <mergeCell ref="J66:L73"/>
    <mergeCell ref="J84:L91"/>
    <mergeCell ref="N48:O55"/>
    <mergeCell ref="N39:O46"/>
    <mergeCell ref="N75:O82"/>
    <mergeCell ref="N30:O37"/>
    <mergeCell ref="J30:L37"/>
    <mergeCell ref="J39:L46"/>
    <mergeCell ref="J48:L55"/>
    <mergeCell ref="A93:A101"/>
    <mergeCell ref="J93:L100"/>
    <mergeCell ref="N93:O100"/>
    <mergeCell ref="P93:P96"/>
    <mergeCell ref="P97:P100"/>
    <mergeCell ref="B99:C99"/>
    <mergeCell ref="F99:G99"/>
    <mergeCell ref="F100:G100"/>
    <mergeCell ref="B101:C101"/>
    <mergeCell ref="F101:G101"/>
    <mergeCell ref="K101:M101"/>
  </mergeCells>
  <pageMargins left="0.23622047244094499" right="0.23622047244094499" top="0.511811023622047" bottom="0.511811023622047" header="0.39370078740157499" footer="0.393700787401574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K10</vt:lpstr>
      <vt:lpstr>K11</vt:lpstr>
      <vt:lpstr>K12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Hữu Phước</cp:lastModifiedBy>
  <cp:lastPrinted>2022-09-11T19:44:00Z</cp:lastPrinted>
  <dcterms:created xsi:type="dcterms:W3CDTF">2006-12-27T08:05:00Z</dcterms:created>
  <dcterms:modified xsi:type="dcterms:W3CDTF">2024-01-21T13:14:46Z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CB241BE13CD34F7790D1CE34431E2280</vt:lpwstr>
  </property>
  <property fmtid="{D5CDD505-2E9C-101B-9397-08002B2CF9AE}" pid="3" name="KSOProductBuildVer">
    <vt:lpwstr>1033-11.2.0.11486</vt:lpwstr>
  </property>
</Properties>
</file>