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tables/table3.xml" ContentType="application/vnd.openxmlformats-officedocument.spreadsheetml.table+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tables/table4.xml" ContentType="application/vnd.openxmlformats-officedocument.spreadsheetml.table+xml"/>
  <Override PartName="/xl/comments2.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tables/table5.xml" ContentType="application/vnd.openxmlformats-officedocument.spreadsheetml.table+xml"/>
  <Override PartName="/xl/charts/chartEx1.xml" ContentType="application/vnd.ms-office.chartex+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tables/table6.xml" ContentType="application/vnd.openxmlformats-officedocument.spreadsheetml.table+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Grace\Desktop\"/>
    </mc:Choice>
  </mc:AlternateContent>
  <xr:revisionPtr revIDLastSave="0" documentId="13_ncr:1_{05FB36F0-57AD-4C2E-B64B-B9E88C17209F}" xr6:coauthVersionLast="45" xr6:coauthVersionMax="45" xr10:uidLastSave="{00000000-0000-0000-0000-000000000000}"/>
  <bookViews>
    <workbookView xWindow="-120" yWindow="-120" windowWidth="20730" windowHeight="11160" xr2:uid="{92227D19-DB80-466B-B49A-7C186718522E}"/>
  </bookViews>
  <sheets>
    <sheet name="Company's Database" sheetId="3" r:id="rId1"/>
    <sheet name="Analysis by Part Number" sheetId="2" r:id="rId2"/>
    <sheet name="Analysis by Supplier" sheetId="4" r:id="rId3"/>
    <sheet name="Analysis by Category" sheetId="5" r:id="rId4"/>
    <sheet name="VLookUp" sheetId="6" r:id="rId5"/>
    <sheet name="Pivot Table" sheetId="9" r:id="rId6"/>
    <sheet name="Pivot Table Data" sheetId="7" r:id="rId7"/>
  </sheets>
  <definedNames>
    <definedName name="_xlchart.v1.0" hidden="1">'Analysis by Category'!$C$4:$C$27</definedName>
    <definedName name="_xlchart.v1.1" hidden="1">'Analysis by Category'!$J$3</definedName>
    <definedName name="_xlchart.v1.2" hidden="1">'Analysis by Category'!$J$4:$J$27</definedName>
    <definedName name="_xlchart.v1.3" hidden="1">'Analysis by Category'!$C$4:$C$27</definedName>
    <definedName name="_xlchart.v1.4" hidden="1">'Analysis by Category'!$J$3</definedName>
    <definedName name="_xlchart.v1.5" hidden="1">'Analysis by Category'!$J$4:$J$27</definedName>
    <definedName name="Slicer_Category">#N/A</definedName>
    <definedName name="Slicer_Supplier">#N/A</definedName>
  </definedNames>
  <calcPr calcId="181029"/>
  <pivotCaches>
    <pivotCache cacheId="22"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2" i="7" l="1"/>
  <c r="J3" i="7"/>
  <c r="J4" i="7"/>
  <c r="J5" i="7"/>
  <c r="J6" i="7"/>
  <c r="J7" i="7"/>
  <c r="J8" i="7"/>
  <c r="J9" i="7"/>
  <c r="J10" i="7"/>
  <c r="J11" i="7"/>
  <c r="J12" i="7"/>
  <c r="J13" i="7"/>
  <c r="J14" i="7"/>
  <c r="J15" i="7"/>
  <c r="J16" i="7"/>
  <c r="J17" i="7"/>
  <c r="J18" i="7"/>
  <c r="J19" i="7"/>
  <c r="J20" i="7"/>
  <c r="J21" i="7"/>
  <c r="H2" i="7"/>
  <c r="H3" i="7"/>
  <c r="H4" i="7"/>
  <c r="H5" i="7"/>
  <c r="H6" i="7"/>
  <c r="H7" i="7"/>
  <c r="H8" i="7"/>
  <c r="H9" i="7"/>
  <c r="H10" i="7"/>
  <c r="H11" i="7"/>
  <c r="H12" i="7"/>
  <c r="H13" i="7"/>
  <c r="H14" i="7"/>
  <c r="H15" i="7"/>
  <c r="H16" i="7"/>
  <c r="H17" i="7"/>
  <c r="H18" i="7"/>
  <c r="H19" i="7"/>
  <c r="H20" i="7"/>
  <c r="H21" i="7"/>
  <c r="F21" i="7"/>
  <c r="F20" i="7"/>
  <c r="F19" i="7"/>
  <c r="F18" i="7"/>
  <c r="F17" i="7"/>
  <c r="F16" i="7"/>
  <c r="F15" i="7"/>
  <c r="F14" i="7"/>
  <c r="F13" i="7"/>
  <c r="F12" i="7"/>
  <c r="F11" i="7"/>
  <c r="F10" i="7"/>
  <c r="F9" i="7"/>
  <c r="F8" i="7"/>
  <c r="F7" i="7"/>
  <c r="F6" i="7"/>
  <c r="F5" i="7"/>
  <c r="F4" i="7"/>
  <c r="F3" i="7"/>
  <c r="G2" i="7"/>
  <c r="F2" i="7"/>
  <c r="I9" i="6"/>
  <c r="I7" i="6"/>
  <c r="I4" i="6"/>
  <c r="F2" i="6"/>
  <c r="G2" i="6" s="1"/>
  <c r="F3" i="6"/>
  <c r="F4" i="6"/>
  <c r="F5" i="6"/>
  <c r="F6" i="6"/>
  <c r="F7" i="6"/>
  <c r="F8" i="6"/>
  <c r="F9" i="6"/>
  <c r="F10" i="6"/>
  <c r="F11" i="6"/>
  <c r="F12" i="6"/>
  <c r="F13" i="6"/>
  <c r="F14" i="6"/>
  <c r="F15" i="6"/>
  <c r="F16" i="6"/>
  <c r="F17" i="6"/>
  <c r="F18" i="6"/>
  <c r="F19" i="6"/>
  <c r="F20" i="6"/>
  <c r="F21" i="6"/>
  <c r="G3" i="7" l="1"/>
  <c r="G3" i="6"/>
  <c r="G4" i="6" s="1"/>
  <c r="G5" i="6" s="1"/>
  <c r="G6" i="6" s="1"/>
  <c r="G7" i="6" s="1"/>
  <c r="G8" i="6" s="1"/>
  <c r="G9" i="6" s="1"/>
  <c r="G10" i="6" s="1"/>
  <c r="G11" i="6" s="1"/>
  <c r="G12" i="6" s="1"/>
  <c r="G13" i="6" s="1"/>
  <c r="G14" i="6" s="1"/>
  <c r="G15" i="6" s="1"/>
  <c r="G16" i="6" s="1"/>
  <c r="G17" i="6" s="1"/>
  <c r="G18" i="6" s="1"/>
  <c r="G19" i="6" s="1"/>
  <c r="G20" i="6" s="1"/>
  <c r="G21" i="6" s="1"/>
  <c r="F10" i="5"/>
  <c r="F4" i="5"/>
  <c r="F22" i="5"/>
  <c r="F23" i="5"/>
  <c r="F24" i="5"/>
  <c r="F17" i="5"/>
  <c r="F18" i="5"/>
  <c r="F11" i="5"/>
  <c r="F12" i="5"/>
  <c r="F5" i="5"/>
  <c r="F6" i="5"/>
  <c r="F19" i="5"/>
  <c r="F13" i="5"/>
  <c r="F7" i="5"/>
  <c r="F25" i="5"/>
  <c r="F26" i="5"/>
  <c r="F20" i="5"/>
  <c r="F14" i="5"/>
  <c r="F8" i="5"/>
  <c r="F16" i="5"/>
  <c r="F4" i="4"/>
  <c r="F19" i="4"/>
  <c r="F20" i="4"/>
  <c r="F15" i="4"/>
  <c r="F23" i="4"/>
  <c r="F27" i="4"/>
  <c r="F28" i="4"/>
  <c r="F16" i="4"/>
  <c r="F17" i="4"/>
  <c r="F21" i="4"/>
  <c r="F5" i="4"/>
  <c r="F24" i="4"/>
  <c r="F10" i="4"/>
  <c r="F11" i="4"/>
  <c r="F6" i="4"/>
  <c r="F7" i="4"/>
  <c r="F25" i="4"/>
  <c r="F12" i="4"/>
  <c r="F13" i="4"/>
  <c r="F9" i="4"/>
  <c r="F5" i="2"/>
  <c r="F17" i="2"/>
  <c r="F13" i="2"/>
  <c r="F7" i="2"/>
  <c r="F21" i="2"/>
  <c r="F23" i="2"/>
  <c r="F9" i="2"/>
  <c r="F18" i="2"/>
  <c r="F15" i="2"/>
  <c r="F12" i="2"/>
  <c r="F6" i="2"/>
  <c r="F19" i="2"/>
  <c r="F14" i="2"/>
  <c r="F8" i="2"/>
  <c r="F22" i="2"/>
  <c r="F24" i="2"/>
  <c r="F10" i="2"/>
  <c r="F20" i="2"/>
  <c r="F16" i="2"/>
  <c r="F11" i="2"/>
  <c r="G4" i="7" l="1"/>
  <c r="G5" i="2"/>
  <c r="G6" i="2"/>
  <c r="F22" i="4"/>
  <c r="F29" i="4"/>
  <c r="F9" i="5"/>
  <c r="F15" i="5"/>
  <c r="F21" i="5"/>
  <c r="F27" i="5"/>
  <c r="F14" i="4"/>
  <c r="F8" i="4"/>
  <c r="F18" i="4"/>
  <c r="F26" i="4"/>
  <c r="G5" i="7" l="1"/>
  <c r="G9" i="5"/>
  <c r="G7" i="2"/>
  <c r="G8" i="4"/>
  <c r="G14" i="4" s="1"/>
  <c r="G15" i="5"/>
  <c r="G21" i="5" s="1"/>
  <c r="F28" i="5"/>
  <c r="J27" i="5" s="1"/>
  <c r="F30" i="4"/>
  <c r="J26" i="4" s="1"/>
  <c r="G6" i="7" l="1"/>
  <c r="J15" i="5"/>
  <c r="J9" i="5"/>
  <c r="J21" i="5"/>
  <c r="J14" i="4"/>
  <c r="J22" i="4"/>
  <c r="J18" i="4"/>
  <c r="J29" i="4"/>
  <c r="G8" i="2"/>
  <c r="H8" i="4"/>
  <c r="J13" i="4"/>
  <c r="J15" i="4"/>
  <c r="J20" i="4"/>
  <c r="J12" i="4"/>
  <c r="J9" i="4"/>
  <c r="J11" i="4"/>
  <c r="J19" i="4"/>
  <c r="J27" i="4"/>
  <c r="J25" i="4"/>
  <c r="J17" i="4"/>
  <c r="J21" i="4"/>
  <c r="J16" i="4"/>
  <c r="J24" i="4"/>
  <c r="J10" i="4"/>
  <c r="J28" i="4"/>
  <c r="J23" i="4"/>
  <c r="J8" i="4"/>
  <c r="H10" i="5"/>
  <c r="H12" i="5"/>
  <c r="H20" i="5"/>
  <c r="H13" i="5"/>
  <c r="H14" i="5"/>
  <c r="H22" i="5"/>
  <c r="H23" i="5"/>
  <c r="H16" i="5"/>
  <c r="H24" i="5"/>
  <c r="H19" i="5"/>
  <c r="H17" i="5"/>
  <c r="H25" i="5"/>
  <c r="H18" i="5"/>
  <c r="H26" i="5"/>
  <c r="H11" i="5"/>
  <c r="H15" i="5"/>
  <c r="H9" i="5"/>
  <c r="G27" i="5"/>
  <c r="H27" i="5" s="1"/>
  <c r="H21" i="5"/>
  <c r="H9" i="4"/>
  <c r="H17" i="4"/>
  <c r="H25" i="4"/>
  <c r="H15" i="4"/>
  <c r="H10" i="4"/>
  <c r="H16" i="4"/>
  <c r="H11" i="4"/>
  <c r="H19" i="4"/>
  <c r="H27" i="4"/>
  <c r="H21" i="4"/>
  <c r="H24" i="4"/>
  <c r="H12" i="4"/>
  <c r="H20" i="4"/>
  <c r="H28" i="4"/>
  <c r="H13" i="4"/>
  <c r="H23" i="4"/>
  <c r="G18" i="4"/>
  <c r="H14" i="4"/>
  <c r="G7" i="7" l="1"/>
  <c r="G9" i="2"/>
  <c r="G22" i="4"/>
  <c r="H18" i="4"/>
  <c r="G8" i="7" l="1"/>
  <c r="G10" i="2"/>
  <c r="G26" i="4"/>
  <c r="H22" i="4"/>
  <c r="G9" i="7" l="1"/>
  <c r="G11" i="2"/>
  <c r="H26" i="4"/>
  <c r="G29" i="4"/>
  <c r="H29" i="4" s="1"/>
  <c r="G10" i="7" l="1"/>
  <c r="G12" i="2"/>
  <c r="G11" i="7" l="1"/>
  <c r="G13" i="2"/>
  <c r="G12" i="7" l="1"/>
  <c r="G14" i="2"/>
  <c r="G13" i="7" l="1"/>
  <c r="G15" i="2"/>
  <c r="G14" i="7" l="1"/>
  <c r="G16" i="2"/>
  <c r="G15" i="7" l="1"/>
  <c r="G17" i="2"/>
  <c r="G16" i="7" l="1"/>
  <c r="G18" i="2"/>
  <c r="G17" i="7" l="1"/>
  <c r="G19" i="2"/>
  <c r="G18" i="7" l="1"/>
  <c r="G20" i="2"/>
  <c r="G19" i="7" l="1"/>
  <c r="G21" i="2"/>
  <c r="G20" i="7" l="1"/>
  <c r="G22" i="2"/>
  <c r="G21" i="7" l="1"/>
  <c r="G23" i="2"/>
  <c r="G24" i="2" l="1"/>
  <c r="H23" i="2" l="1"/>
  <c r="J22" i="2"/>
  <c r="J19" i="2"/>
  <c r="J17" i="2"/>
  <c r="J7" i="2"/>
  <c r="J18" i="2"/>
  <c r="J11" i="2"/>
  <c r="J15" i="2"/>
  <c r="J8" i="2"/>
  <c r="J13" i="2"/>
  <c r="J16" i="2"/>
  <c r="J5" i="2"/>
  <c r="J6" i="2"/>
  <c r="J12" i="2"/>
  <c r="J10" i="2"/>
  <c r="J23" i="2"/>
  <c r="J21" i="2"/>
  <c r="J24" i="2"/>
  <c r="J14" i="2"/>
  <c r="J20" i="2"/>
  <c r="J9" i="2"/>
  <c r="H24" i="2"/>
  <c r="H5" i="2"/>
  <c r="H6" i="2"/>
  <c r="H7" i="2"/>
  <c r="H8" i="2"/>
  <c r="H9" i="2"/>
  <c r="H10" i="2"/>
  <c r="H11" i="2"/>
  <c r="H12" i="2"/>
  <c r="H13" i="2"/>
  <c r="H14" i="2"/>
  <c r="H15" i="2"/>
  <c r="H16" i="2"/>
  <c r="H17" i="2"/>
  <c r="H18" i="2"/>
  <c r="H19" i="2"/>
  <c r="H20" i="2"/>
  <c r="H21" i="2"/>
  <c r="H2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Grace</author>
  </authors>
  <commentList>
    <comment ref="I4" authorId="0" shapeId="0" xr:uid="{2A487E0B-D11C-4199-A1FF-44282D6D2EF9}">
      <text>
        <r>
          <rPr>
            <b/>
            <sz val="9"/>
            <color indexed="81"/>
            <rFont val="Tahoma"/>
            <family val="2"/>
          </rPr>
          <t>Grace:</t>
        </r>
        <r>
          <rPr>
            <sz val="9"/>
            <color indexed="81"/>
            <rFont val="Tahoma"/>
            <family val="2"/>
          </rPr>
          <t xml:space="preserve">
Percentage classification;
A=0-80%
B=81-94%
C=95-100%</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Grace</author>
  </authors>
  <commentList>
    <comment ref="C3" authorId="0" shapeId="0" xr:uid="{C97043C3-D49F-48B4-9CAB-C726580AC73A}">
      <text>
        <r>
          <rPr>
            <b/>
            <sz val="9"/>
            <color indexed="81"/>
            <rFont val="Tahoma"/>
            <family val="2"/>
          </rPr>
          <t>Grace:</t>
        </r>
        <r>
          <rPr>
            <sz val="9"/>
            <color indexed="81"/>
            <rFont val="Tahoma"/>
            <family val="2"/>
          </rPr>
          <t xml:space="preserve">
subtotal for dollar spent on categories for each supplier</t>
        </r>
      </text>
    </comment>
    <comment ref="F3" authorId="0" shapeId="0" xr:uid="{CD7717E2-CDFD-4575-B48E-66F71DA9713C}">
      <text>
        <r>
          <rPr>
            <b/>
            <sz val="9"/>
            <color indexed="81"/>
            <rFont val="Tahoma"/>
            <family val="2"/>
          </rPr>
          <t>Grace:</t>
        </r>
        <r>
          <rPr>
            <sz val="9"/>
            <color indexed="81"/>
            <rFont val="Tahoma"/>
            <family val="2"/>
          </rPr>
          <t xml:space="preserve">
sort annual usage from highest to lowest</t>
        </r>
      </text>
    </comment>
    <comment ref="G3" authorId="0" shapeId="0" xr:uid="{C3ECDD47-8520-426C-9C6C-55F8AF91D206}">
      <text>
        <r>
          <rPr>
            <b/>
            <sz val="9"/>
            <color indexed="81"/>
            <rFont val="Tahoma"/>
            <family val="2"/>
          </rPr>
          <t>Grace:</t>
        </r>
        <r>
          <rPr>
            <sz val="9"/>
            <color indexed="81"/>
            <rFont val="Tahoma"/>
            <family val="2"/>
          </rPr>
          <t xml:space="preserve">
Calculate cummulative annual dollar usage by adding previous cummulative dollar usage value to annual dollar usage</t>
        </r>
      </text>
    </comment>
    <comment ref="H3" authorId="0" shapeId="0" xr:uid="{9A62C122-AE38-4C11-9A22-C111CD0D444C}">
      <text>
        <r>
          <rPr>
            <b/>
            <sz val="9"/>
            <color indexed="81"/>
            <rFont val="Tahoma"/>
            <family val="2"/>
          </rPr>
          <t>Grace:</t>
        </r>
        <r>
          <rPr>
            <sz val="9"/>
            <color indexed="81"/>
            <rFont val="Tahoma"/>
            <family val="2"/>
          </rPr>
          <t xml:space="preserve">
Calculates the percentage usage of each cummulative dollar spent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Grace</author>
  </authors>
  <commentList>
    <comment ref="I1" authorId="0" shapeId="0" xr:uid="{5FC5C688-E0C4-45AD-91D5-12AE67F6FC41}">
      <text>
        <r>
          <rPr>
            <b/>
            <sz val="9"/>
            <color indexed="81"/>
            <rFont val="Tahoma"/>
            <family val="2"/>
          </rPr>
          <t>Grace:</t>
        </r>
        <r>
          <rPr>
            <sz val="9"/>
            <color indexed="81"/>
            <rFont val="Tahoma"/>
            <family val="2"/>
          </rPr>
          <t xml:space="preserve">
Percentage classification;
A=0-80%
B=81-94%
C=95-100%</t>
        </r>
      </text>
    </comment>
  </commentList>
</comments>
</file>

<file path=xl/sharedStrings.xml><?xml version="1.0" encoding="utf-8"?>
<sst xmlns="http://schemas.openxmlformats.org/spreadsheetml/2006/main" count="445" uniqueCount="93">
  <si>
    <t>Supplier</t>
  </si>
  <si>
    <t>Category</t>
  </si>
  <si>
    <t>Annual Unit Usage</t>
  </si>
  <si>
    <t>Unit Cost</t>
  </si>
  <si>
    <t>Class</t>
  </si>
  <si>
    <t>ABC Inc.</t>
  </si>
  <si>
    <t>Canada Inc.</t>
  </si>
  <si>
    <t>Reid Inc.</t>
  </si>
  <si>
    <t>James Ltd.</t>
  </si>
  <si>
    <t>Black Inc.</t>
  </si>
  <si>
    <t>Singh Ltd.</t>
  </si>
  <si>
    <t>Electrical</t>
  </si>
  <si>
    <t>Chemical</t>
  </si>
  <si>
    <t>Mechanical</t>
  </si>
  <si>
    <t>Hardware</t>
  </si>
  <si>
    <t>Annual $ Usage</t>
  </si>
  <si>
    <t>Percentage Usage (%)</t>
  </si>
  <si>
    <t>Cummulative $ Usage</t>
  </si>
  <si>
    <t xml:space="preserve">Percentage Classification; </t>
  </si>
  <si>
    <t>A</t>
  </si>
  <si>
    <t>B</t>
  </si>
  <si>
    <t>C</t>
  </si>
  <si>
    <t>CONCLUSION</t>
  </si>
  <si>
    <t>Part Number</t>
  </si>
  <si>
    <t>ABC Inc. Total</t>
  </si>
  <si>
    <t>Black Inc. Total</t>
  </si>
  <si>
    <t>Canada Inc. Total</t>
  </si>
  <si>
    <t>James Ltd. Total</t>
  </si>
  <si>
    <t>Reid Inc. Total</t>
  </si>
  <si>
    <t>Singh Ltd. Total</t>
  </si>
  <si>
    <t>Grand Total</t>
  </si>
  <si>
    <t>Chemical Total</t>
  </si>
  <si>
    <t>Electrical Total</t>
  </si>
  <si>
    <t>Hardware Total</t>
  </si>
  <si>
    <t>Mechanical Total</t>
  </si>
  <si>
    <t>Actual Percentage Usage (%)</t>
  </si>
  <si>
    <t>Percentage</t>
  </si>
  <si>
    <t>0-80%</t>
  </si>
  <si>
    <t>81-94%</t>
  </si>
  <si>
    <t>95-100%</t>
  </si>
  <si>
    <t xml:space="preserve">Using Spend analysis, this case study will show each analysis based on category, supplier and part numbers/identifiers.  </t>
  </si>
  <si>
    <t>Strategic sourcing decisions will be made at the conclusion of each analysis.</t>
  </si>
  <si>
    <t>Company's database showing the Part Numbers, Supplier names, Category, Annual Unit Usage and Unit Cost.</t>
  </si>
  <si>
    <t>The other headers will be calculated in the next sheets</t>
  </si>
  <si>
    <t>Analysis By Part Number</t>
  </si>
  <si>
    <t>Annual Dollar usage- calculate the dollar amount usage for each part number by multiplying unit cost by annual unit usage.</t>
  </si>
  <si>
    <t>Cummulative Annual Dollar Usage- calculate by adding previous cummulative dollar usage value to annual dollar usage.</t>
  </si>
  <si>
    <t>% Usage of cummulative dollar spent</t>
  </si>
  <si>
    <r>
      <rPr>
        <sz val="11"/>
        <color rgb="FFFF0000"/>
        <rFont val="Calibri"/>
        <family val="2"/>
        <scheme val="minor"/>
      </rPr>
      <t>A</t>
    </r>
    <r>
      <rPr>
        <sz val="11"/>
        <color theme="1"/>
        <rFont val="Calibri"/>
        <family val="2"/>
        <scheme val="minor"/>
      </rPr>
      <t xml:space="preserve"> is 0- 80% of total dollar usage</t>
    </r>
  </si>
  <si>
    <r>
      <rPr>
        <sz val="11"/>
        <color rgb="FFFF0000"/>
        <rFont val="Calibri"/>
        <family val="2"/>
        <scheme val="minor"/>
      </rPr>
      <t xml:space="preserve">B </t>
    </r>
    <r>
      <rPr>
        <sz val="11"/>
        <color theme="1"/>
        <rFont val="Calibri"/>
        <family val="2"/>
        <scheme val="minor"/>
      </rPr>
      <t>is 81-94% of total dollar usage</t>
    </r>
  </si>
  <si>
    <r>
      <rPr>
        <sz val="11"/>
        <color rgb="FFFF0000"/>
        <rFont val="Calibri"/>
        <family val="2"/>
        <scheme val="minor"/>
      </rPr>
      <t>C</t>
    </r>
    <r>
      <rPr>
        <sz val="11"/>
        <color theme="1"/>
        <rFont val="Calibri"/>
        <family val="2"/>
        <scheme val="minor"/>
      </rPr>
      <t xml:space="preserve"> is 95- 100% of total dollar usage</t>
    </r>
  </si>
  <si>
    <t>Actual Percentage Usage %</t>
  </si>
  <si>
    <t>CONCLUSION:</t>
  </si>
  <si>
    <t xml:space="preserve">1) Since these three suppliers- Canada Inc, James Ltd, ABC Inc, are the highest suppliers of these part numbers, this is an opportunity for renegotiation for cost </t>
  </si>
  <si>
    <t>reduction and savings analysis.</t>
  </si>
  <si>
    <t xml:space="preserve">2) The total of 11 part numbers classified as 'C' means these are the least purchased. Six of these are provided by the same suppliers of the highest purchased part </t>
  </si>
  <si>
    <t xml:space="preserve">numbers. This is an opportunity to re-evaluate the suppliers of the other 5 least purchased products and  possibly look for avenues to source these same part </t>
  </si>
  <si>
    <t>numbers from either Canada Inc, ABC Ltd, or James Ltd.</t>
  </si>
  <si>
    <t>purchases by Roger Ventures Ltd for part numbers- 1002, 1012, 1005 and 1015.</t>
  </si>
  <si>
    <t xml:space="preserve">The part numbers classified as 'A' are the highest purchased commodities by Roger Ventures Ltd. Three suppliers out of all the suppliers used constitutes 80% of </t>
  </si>
  <si>
    <t>(1) ABC inc.</t>
  </si>
  <si>
    <t>(2) Canada Inc.</t>
  </si>
  <si>
    <t>(3) Reid Inc.</t>
  </si>
  <si>
    <t>(4) James Ltd.</t>
  </si>
  <si>
    <t>(5) Black Inc.</t>
  </si>
  <si>
    <t>(6) Singh Ltd.</t>
  </si>
  <si>
    <t>Suppliers to be re-evaluated are; Reid Inc, Black Inc, Singh Ltd.</t>
  </si>
  <si>
    <t>Analysis By Supplier</t>
  </si>
  <si>
    <t xml:space="preserve">This analysis seeks to understand the total % dollar usage for each Part Number. Part Number is used to represent a product category. </t>
  </si>
  <si>
    <t xml:space="preserve">This analysis seeks to understand the total % dollar spent on each supplier patronised. </t>
  </si>
  <si>
    <t>SERIES 1- Shows the grand total</t>
  </si>
  <si>
    <t>SERIES 2- Shows the subtotal of amount spent on each supplier</t>
  </si>
  <si>
    <t>SERIES 3- Shows  the breakdown of the subtotals of each category for the suppliers</t>
  </si>
  <si>
    <t xml:space="preserve">Roger Ventures spends the most on supplies with Canada Inc. and ABC Inc. The companies least purcased from are Black Inc. and Singh Ltd. </t>
  </si>
  <si>
    <t>Too many vendors requires more administrative work to keep track and records.</t>
  </si>
  <si>
    <t xml:space="preserve">This is a great opportunity to either re-evalute the reasons for purchasing from Black Inc. and Singh Ltd. Also an opportunity to confirm if other vendors that are patronised more often can provide same products or service as these two least patronised vendors.. </t>
  </si>
  <si>
    <t>CONCLUSION;</t>
  </si>
  <si>
    <t>Analysis By Category</t>
  </si>
  <si>
    <t>This analysis seeks to understand the total % dollar spent on each category.</t>
  </si>
  <si>
    <t>Sort by Category</t>
  </si>
  <si>
    <t>Sort by Supplier</t>
  </si>
  <si>
    <t>SERIES 3- Shows  the breakdown of the subtotals of amount spent on each supplier</t>
  </si>
  <si>
    <t xml:space="preserve">The highest total % of fund is spent in Mechanical Category. There are currently four vendors supplying hardware. This is an opportunity to review and re-evaluate </t>
  </si>
  <si>
    <t>possibility of merging hardware (class 'C') to atleast one supplier.</t>
  </si>
  <si>
    <t xml:space="preserve"> </t>
  </si>
  <si>
    <t>Roger Ventures Ltd. would like to know how much they have spent on supplies for the past few months.</t>
  </si>
  <si>
    <t>The Purpose of this classifcation is to focus on 'A' Items for cost reduction and focus on 'C' items for process improvement.</t>
  </si>
  <si>
    <t>Total of six suppliers;</t>
  </si>
  <si>
    <t>Part number</t>
  </si>
  <si>
    <t>Annual Unit cost</t>
  </si>
  <si>
    <t>Row Labels</t>
  </si>
  <si>
    <t>Sum of Annual $ Usage</t>
  </si>
  <si>
    <t>This table will also be used in Pivot Table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</si>
</sst>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quot;$&quot;* #,##0.00_-;_-&quot;$&quot;* &quot;-&quot;??_-;_-@_-"/>
  </numFmts>
  <fonts count="26" x14ac:knownFonts="1">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
      <b/>
      <sz val="11"/>
      <color rgb="FFFF0000"/>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8"/>
      <color rgb="FFFF0000"/>
      <name val="Calibri"/>
      <family val="2"/>
      <scheme val="minor"/>
    </font>
    <font>
      <sz val="14"/>
      <color theme="1"/>
      <name val="Calibri"/>
      <family val="2"/>
      <scheme val="minor"/>
    </font>
    <font>
      <sz val="9"/>
      <color indexed="81"/>
      <name val="Tahoma"/>
      <family val="2"/>
    </font>
    <font>
      <b/>
      <sz val="9"/>
      <color indexed="81"/>
      <name val="Tahoma"/>
      <family val="2"/>
    </font>
    <font>
      <b/>
      <sz val="11"/>
      <color theme="5"/>
      <name val="Calibri"/>
      <family val="2"/>
      <scheme val="minor"/>
    </font>
    <font>
      <b/>
      <sz val="18"/>
      <color theme="5"/>
      <name val="Calibri"/>
      <family val="2"/>
      <scheme val="minor"/>
    </font>
    <font>
      <sz val="14"/>
      <color rgb="FFFF0000"/>
      <name val="Calibri"/>
      <family val="2"/>
      <scheme val="minor"/>
    </font>
    <font>
      <i/>
      <sz val="11"/>
      <color theme="1"/>
      <name val="Calibri"/>
      <family val="2"/>
      <scheme val="minor"/>
    </font>
    <font>
      <sz val="11"/>
      <color theme="9" tint="-0.249977111117893"/>
      <name val="Calibri"/>
      <family val="2"/>
      <scheme val="minor"/>
    </font>
    <font>
      <b/>
      <sz val="11"/>
      <color theme="9" tint="-0.249977111117893"/>
      <name val="Calibri"/>
      <family val="2"/>
      <scheme val="minor"/>
    </font>
    <font>
      <b/>
      <sz val="14"/>
      <color rgb="FFFF0000"/>
      <name val="Calibri"/>
      <family val="2"/>
      <scheme val="minor"/>
    </font>
    <font>
      <sz val="8"/>
      <name val="Calibri"/>
      <family val="2"/>
      <scheme val="minor"/>
    </font>
    <font>
      <sz val="12"/>
      <color rgb="FFFF0000"/>
      <name val="Calibri"/>
      <family val="2"/>
      <scheme val="minor"/>
    </font>
    <font>
      <b/>
      <sz val="12"/>
      <color rgb="FFFF0000"/>
      <name val="Calibri"/>
      <family val="2"/>
      <scheme val="minor"/>
    </font>
    <font>
      <b/>
      <sz val="14"/>
      <name val="Calibri"/>
      <family val="2"/>
      <scheme val="minor"/>
    </font>
    <font>
      <sz val="14"/>
      <name val="Calibri"/>
      <family val="2"/>
      <scheme val="minor"/>
    </font>
    <font>
      <b/>
      <sz val="14"/>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
      <patternFill patternType="solid">
        <fgColor theme="4"/>
        <bgColor indexed="64"/>
      </patternFill>
    </fill>
    <fill>
      <patternFill patternType="solid">
        <fgColor theme="0"/>
        <bgColor indexed="64"/>
      </patternFill>
    </fill>
    <fill>
      <patternFill patternType="solid">
        <fgColor theme="8" tint="0.399975585192419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double">
        <color rgb="FFFF800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6" fillId="0" borderId="2" applyNumberFormat="0" applyFill="0" applyAlignment="0" applyProtection="0"/>
  </cellStyleXfs>
  <cellXfs count="85">
    <xf numFmtId="0" fontId="0" fillId="0" borderId="0" xfId="0"/>
    <xf numFmtId="44" fontId="0" fillId="0" borderId="0" xfId="1" applyFont="1"/>
    <xf numFmtId="0" fontId="0" fillId="0" borderId="1" xfId="0" applyBorder="1"/>
    <xf numFmtId="44" fontId="0" fillId="0" borderId="1" xfId="1" applyFont="1" applyBorder="1"/>
    <xf numFmtId="0" fontId="0" fillId="0" borderId="1" xfId="1" applyNumberFormat="1" applyFont="1" applyBorder="1"/>
    <xf numFmtId="0" fontId="2" fillId="0" borderId="1" xfId="0" applyFont="1" applyBorder="1"/>
    <xf numFmtId="44" fontId="0" fillId="0" borderId="1" xfId="0" applyNumberFormat="1" applyBorder="1"/>
    <xf numFmtId="9" fontId="0" fillId="0" borderId="1" xfId="0" applyNumberFormat="1" applyBorder="1"/>
    <xf numFmtId="9" fontId="0" fillId="0" borderId="0" xfId="0" applyNumberFormat="1"/>
    <xf numFmtId="0" fontId="0" fillId="0" borderId="0" xfId="0" applyBorder="1"/>
    <xf numFmtId="9" fontId="0" fillId="0" borderId="1" xfId="2" applyFont="1" applyBorder="1"/>
    <xf numFmtId="0" fontId="4" fillId="0" borderId="1" xfId="0" applyFont="1" applyBorder="1"/>
    <xf numFmtId="0" fontId="2" fillId="2" borderId="0" xfId="0" applyFont="1" applyFill="1" applyBorder="1"/>
    <xf numFmtId="0" fontId="0" fillId="2" borderId="0" xfId="0" applyFill="1" applyBorder="1"/>
    <xf numFmtId="44" fontId="0" fillId="2" borderId="0" xfId="1" applyFont="1" applyFill="1" applyBorder="1"/>
    <xf numFmtId="44" fontId="0" fillId="2" borderId="0" xfId="0" applyNumberFormat="1" applyFill="1" applyBorder="1"/>
    <xf numFmtId="0" fontId="0" fillId="0" borderId="3" xfId="0" applyBorder="1"/>
    <xf numFmtId="0" fontId="0" fillId="0" borderId="4" xfId="0" applyBorder="1"/>
    <xf numFmtId="0" fontId="0" fillId="0" borderId="8" xfId="0" applyBorder="1"/>
    <xf numFmtId="0" fontId="0" fillId="0" borderId="9" xfId="0" applyBorder="1"/>
    <xf numFmtId="44" fontId="0" fillId="0" borderId="9" xfId="1" applyFont="1" applyBorder="1"/>
    <xf numFmtId="0" fontId="0" fillId="0" borderId="10" xfId="0" applyBorder="1"/>
    <xf numFmtId="0" fontId="3" fillId="4" borderId="5" xfId="0" applyFont="1" applyFill="1" applyBorder="1"/>
    <xf numFmtId="0" fontId="3" fillId="4" borderId="6" xfId="0" applyFont="1" applyFill="1" applyBorder="1"/>
    <xf numFmtId="44" fontId="3" fillId="4" borderId="6" xfId="1" applyFont="1" applyFill="1" applyBorder="1"/>
    <xf numFmtId="0" fontId="3" fillId="4" borderId="7" xfId="0" applyFont="1" applyFill="1" applyBorder="1"/>
    <xf numFmtId="0" fontId="4" fillId="0" borderId="4" xfId="0" applyFont="1" applyBorder="1"/>
    <xf numFmtId="44" fontId="0" fillId="0" borderId="9" xfId="0" applyNumberFormat="1" applyBorder="1"/>
    <xf numFmtId="9" fontId="0" fillId="0" borderId="9" xfId="0" applyNumberFormat="1" applyBorder="1"/>
    <xf numFmtId="0" fontId="4" fillId="0" borderId="10" xfId="0" applyFont="1" applyBorder="1"/>
    <xf numFmtId="0" fontId="2" fillId="4" borderId="5" xfId="0" applyFont="1" applyFill="1" applyBorder="1"/>
    <xf numFmtId="0" fontId="2" fillId="4" borderId="6" xfId="0" applyFont="1" applyFill="1" applyBorder="1"/>
    <xf numFmtId="44" fontId="2" fillId="4" borderId="6" xfId="1" applyFont="1" applyFill="1" applyBorder="1"/>
    <xf numFmtId="9" fontId="2" fillId="4" borderId="6" xfId="0" applyNumberFormat="1" applyFont="1" applyFill="1" applyBorder="1"/>
    <xf numFmtId="0" fontId="2" fillId="4" borderId="7" xfId="0" applyFont="1" applyFill="1" applyBorder="1"/>
    <xf numFmtId="0" fontId="4" fillId="0" borderId="0" xfId="0" applyFont="1" applyBorder="1"/>
    <xf numFmtId="0" fontId="9" fillId="0" borderId="0" xfId="0" applyFont="1" applyBorder="1" applyAlignment="1">
      <alignment horizontal="center" vertical="center"/>
    </xf>
    <xf numFmtId="0" fontId="0" fillId="4" borderId="0" xfId="0" applyFill="1"/>
    <xf numFmtId="0" fontId="0" fillId="5" borderId="0" xfId="0" applyFill="1"/>
    <xf numFmtId="0" fontId="13" fillId="0" borderId="0" xfId="0" applyFont="1" applyBorder="1"/>
    <xf numFmtId="0" fontId="14" fillId="0" borderId="0" xfId="0" applyFont="1" applyBorder="1" applyAlignment="1">
      <alignment horizontal="center" vertical="center"/>
    </xf>
    <xf numFmtId="0" fontId="15" fillId="0" borderId="0" xfId="0" applyFont="1"/>
    <xf numFmtId="0" fontId="5" fillId="0" borderId="2" xfId="3" applyFont="1"/>
    <xf numFmtId="0" fontId="2" fillId="0" borderId="0" xfId="0" applyFont="1"/>
    <xf numFmtId="0" fontId="16" fillId="0" borderId="0" xfId="0" applyFont="1"/>
    <xf numFmtId="9" fontId="4" fillId="0" borderId="4" xfId="2" applyFont="1" applyBorder="1"/>
    <xf numFmtId="9" fontId="4" fillId="0" borderId="10" xfId="2" applyFont="1" applyBorder="1"/>
    <xf numFmtId="0" fontId="17" fillId="0" borderId="3" xfId="0" applyFont="1" applyBorder="1"/>
    <xf numFmtId="0" fontId="17" fillId="0" borderId="1" xfId="0" applyFont="1" applyBorder="1"/>
    <xf numFmtId="44" fontId="17" fillId="0" borderId="1" xfId="1" applyFont="1" applyBorder="1"/>
    <xf numFmtId="44" fontId="17" fillId="0" borderId="1" xfId="0" applyNumberFormat="1" applyFont="1" applyBorder="1"/>
    <xf numFmtId="9" fontId="17" fillId="0" borderId="1" xfId="0" applyNumberFormat="1" applyFont="1" applyBorder="1"/>
    <xf numFmtId="0" fontId="18" fillId="0" borderId="4" xfId="0" applyFont="1" applyBorder="1"/>
    <xf numFmtId="9" fontId="18" fillId="0" borderId="4" xfId="2" applyFont="1" applyBorder="1"/>
    <xf numFmtId="0" fontId="8" fillId="0" borderId="0" xfId="0" applyFont="1"/>
    <xf numFmtId="0" fontId="4" fillId="0" borderId="0" xfId="0" applyFont="1"/>
    <xf numFmtId="0" fontId="19" fillId="0" borderId="0" xfId="0" applyFont="1"/>
    <xf numFmtId="44" fontId="2" fillId="0" borderId="1" xfId="0" applyNumberFormat="1" applyFont="1" applyBorder="1"/>
    <xf numFmtId="9" fontId="2" fillId="0" borderId="1" xfId="2" applyFont="1" applyBorder="1"/>
    <xf numFmtId="0" fontId="21" fillId="0" borderId="0" xfId="0" applyFont="1"/>
    <xf numFmtId="0" fontId="22" fillId="0" borderId="0" xfId="0" applyFont="1"/>
    <xf numFmtId="44" fontId="0" fillId="0" borderId="6" xfId="0" applyNumberFormat="1" applyBorder="1"/>
    <xf numFmtId="9" fontId="3" fillId="0" borderId="1" xfId="2" applyFont="1" applyBorder="1"/>
    <xf numFmtId="0" fontId="10" fillId="5" borderId="0" xfId="0" applyFont="1" applyFill="1"/>
    <xf numFmtId="0" fontId="0" fillId="6" borderId="0" xfId="0" applyFill="1"/>
    <xf numFmtId="0" fontId="23" fillId="0" borderId="0" xfId="0" applyFont="1"/>
    <xf numFmtId="0" fontId="24" fillId="0" borderId="0" xfId="0" applyFont="1"/>
    <xf numFmtId="0" fontId="25" fillId="5" borderId="0" xfId="0" applyFont="1" applyFill="1"/>
    <xf numFmtId="0" fontId="7" fillId="4" borderId="1" xfId="0" applyFont="1" applyFill="1" applyBorder="1"/>
    <xf numFmtId="44" fontId="7" fillId="4" borderId="1" xfId="1" applyNumberFormat="1" applyFont="1" applyFill="1" applyBorder="1"/>
    <xf numFmtId="0" fontId="17" fillId="3" borderId="1" xfId="0" applyFont="1" applyFill="1" applyBorder="1"/>
    <xf numFmtId="44" fontId="17" fillId="3" borderId="1" xfId="1" applyNumberFormat="1" applyFont="1" applyFill="1" applyBorder="1"/>
    <xf numFmtId="44" fontId="17" fillId="3" borderId="1" xfId="0" applyNumberFormat="1" applyFont="1" applyFill="1" applyBorder="1"/>
    <xf numFmtId="44" fontId="17" fillId="0" borderId="1" xfId="1" applyNumberFormat="1" applyFont="1" applyBorder="1"/>
    <xf numFmtId="0" fontId="0" fillId="3" borderId="1" xfId="0" applyFont="1" applyFill="1" applyBorder="1"/>
    <xf numFmtId="44" fontId="0" fillId="3" borderId="1" xfId="1" applyNumberFormat="1" applyFont="1" applyFill="1" applyBorder="1"/>
    <xf numFmtId="44" fontId="0" fillId="3" borderId="1" xfId="0" applyNumberFormat="1" applyFont="1" applyFill="1" applyBorder="1"/>
    <xf numFmtId="0" fontId="0" fillId="0" borderId="1" xfId="0" applyFont="1" applyBorder="1"/>
    <xf numFmtId="44" fontId="0" fillId="0" borderId="1" xfId="1" applyNumberFormat="1" applyFont="1" applyBorder="1"/>
    <xf numFmtId="44" fontId="0" fillId="0" borderId="1" xfId="0" applyNumberFormat="1" applyFont="1" applyBorder="1"/>
    <xf numFmtId="0" fontId="0" fillId="3" borderId="1" xfId="1" applyNumberFormat="1" applyFont="1" applyFill="1" applyBorder="1"/>
    <xf numFmtId="9" fontId="17" fillId="0" borderId="1" xfId="2" applyFont="1" applyBorder="1"/>
    <xf numFmtId="0" fontId="0" fillId="0" borderId="0" xfId="0" pivotButton="1"/>
    <xf numFmtId="0" fontId="0" fillId="0" borderId="0" xfId="0" applyAlignment="1">
      <alignment horizontal="left"/>
    </xf>
    <xf numFmtId="0" fontId="0" fillId="0" borderId="0" xfId="0" applyNumberFormat="1"/>
  </cellXfs>
  <cellStyles count="4">
    <cellStyle name="Currency" xfId="1" builtinId="4"/>
    <cellStyle name="Linked Cell" xfId="3" builtinId="24"/>
    <cellStyle name="Normal" xfId="0" builtinId="0"/>
    <cellStyle name="Percent" xfId="2" builtinId="5"/>
  </cellStyles>
  <dxfs count="69">
    <dxf>
      <font>
        <b/>
        <i val="0"/>
        <strike val="0"/>
        <condense val="0"/>
        <extend val="0"/>
        <outline val="0"/>
        <shadow val="0"/>
        <u val="none"/>
        <vertAlign val="baseline"/>
        <sz val="11"/>
        <color rgb="FFFF0000"/>
        <name val="Calibri"/>
        <family val="2"/>
        <scheme val="minor"/>
      </font>
      <border diagonalUp="0" diagonalDown="0">
        <left style="thin">
          <color indexed="64"/>
        </left>
        <right/>
        <top style="thin">
          <color indexed="64"/>
        </top>
        <bottom style="thin">
          <color indexed="64"/>
        </bottom>
        <vertical/>
        <horizontal/>
      </border>
    </dxf>
    <dxf>
      <numFmt numFmtId="13" formatCode="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FF0000"/>
        <name val="Calibri"/>
        <family val="2"/>
        <scheme val="minor"/>
      </font>
      <border diagonalUp="0" diagonalDown="0">
        <left style="thin">
          <color indexed="64"/>
        </left>
        <right/>
        <top style="thin">
          <color indexed="64"/>
        </top>
        <bottom style="thin">
          <color indexed="64"/>
        </bottom>
        <vertical/>
        <horizontal/>
      </border>
    </dxf>
    <dxf>
      <numFmt numFmtId="34" formatCode="_-&quot;$&quot;* #,##0.00_-;\-&quot;$&quot;* #,##0.00_-;_-&quot;$&quot;* &quot;-&quot;??_-;_-@_-"/>
      <border diagonalUp="0" diagonalDown="0">
        <left style="thin">
          <color indexed="64"/>
        </left>
        <right style="thin">
          <color indexed="64"/>
        </right>
        <top style="thin">
          <color indexed="64"/>
        </top>
        <bottom style="thin">
          <color indexed="64"/>
        </bottom>
        <vertical/>
        <horizontal/>
      </border>
    </dxf>
    <dxf>
      <numFmt numFmtId="34" formatCode="_-&quot;$&quot;* #,##0.00_-;\-&quot;$&quot;* #,##0.00_-;_-&quot;$&quot;* &quot;-&quot;??_-;_-@_-"/>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theme="4"/>
        </patternFill>
      </fill>
      <border diagonalUp="0" diagonalDown="0" outline="0">
        <left style="thin">
          <color indexed="64"/>
        </left>
        <right style="thin">
          <color indexed="64"/>
        </right>
        <top/>
        <bottom/>
      </border>
    </dxf>
    <dxf>
      <fill>
        <patternFill patternType="solid">
          <fgColor indexed="64"/>
          <bgColor theme="8" tint="0.39997558519241921"/>
        </patternFill>
      </fill>
    </dxf>
    <dxf>
      <fill>
        <patternFill patternType="solid">
          <fgColor indexed="64"/>
          <bgColor theme="8" tint="0.39997558519241921"/>
        </patternFill>
      </fill>
    </dxf>
    <dxf>
      <fill>
        <patternFill patternType="solid">
          <fgColor indexed="64"/>
          <bgColor theme="8" tint="0.39997558519241921"/>
        </patternFill>
      </fill>
    </dxf>
    <dxf>
      <fill>
        <patternFill patternType="solid">
          <fgColor indexed="64"/>
          <bgColor theme="4"/>
        </patternFill>
      </fill>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34" formatCode="_-&quot;$&quot;* #,##0.00_-;\-&quot;$&quot;* #,##0.00_-;_-&quot;$&quot;* &quot;-&quot;??_-;_-@_-"/>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border outline="0">
        <top style="thin">
          <color indexed="64"/>
        </top>
      </border>
    </dxf>
    <dxf>
      <font>
        <b/>
        <i val="0"/>
        <strike val="0"/>
        <condense val="0"/>
        <extend val="0"/>
        <outline val="0"/>
        <shadow val="0"/>
        <u val="none"/>
        <vertAlign val="baseline"/>
        <sz val="11"/>
        <color theme="1"/>
        <name val="Calibri"/>
        <family val="2"/>
        <scheme val="minor"/>
      </font>
      <fill>
        <patternFill patternType="solid">
          <fgColor indexed="64"/>
          <bgColor theme="4"/>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FF0000"/>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numFmt numFmtId="34" formatCode="_-&quot;$&quot;* #,##0.00_-;\-&quot;$&quot;* #,##0.00_-;_-&quot;$&quot;* &quot;-&quot;??_-;_-@_-"/>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border outline="0">
        <top style="thin">
          <color indexed="64"/>
        </top>
      </border>
    </dxf>
    <dxf>
      <font>
        <b/>
        <i val="0"/>
        <strike val="0"/>
        <condense val="0"/>
        <extend val="0"/>
        <outline val="0"/>
        <shadow val="0"/>
        <u val="none"/>
        <vertAlign val="baseline"/>
        <sz val="11"/>
        <color theme="1"/>
        <name val="Calibri"/>
        <family val="2"/>
        <scheme val="minor"/>
      </font>
      <fill>
        <patternFill patternType="solid">
          <fgColor indexed="64"/>
          <bgColor theme="4"/>
        </patternFill>
      </fill>
      <border diagonalUp="0" diagonalDown="0" outline="0">
        <left style="thin">
          <color indexed="64"/>
        </left>
        <right style="thin">
          <color indexed="64"/>
        </right>
        <top/>
        <bottom/>
      </border>
    </dxf>
    <dxf>
      <font>
        <b/>
        <i val="0"/>
        <strike val="0"/>
        <condense val="0"/>
        <extend val="0"/>
        <outline val="0"/>
        <shadow val="0"/>
        <u val="none"/>
        <vertAlign val="baseline"/>
        <sz val="11"/>
        <color rgb="FFFF0000"/>
        <name val="Calibri"/>
        <family val="2"/>
        <scheme val="minor"/>
      </font>
      <border diagonalUp="0" diagonalDown="0">
        <left style="thin">
          <color indexed="64"/>
        </left>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fill>
        <patternFill patternType="solid">
          <fgColor indexed="64"/>
          <bgColor theme="4"/>
        </patternFill>
      </fill>
      <border diagonalUp="0" diagonalDown="0" outline="0">
        <left style="thin">
          <color indexed="64"/>
        </left>
        <right style="thin">
          <color indexed="64"/>
        </right>
        <top/>
        <bottom/>
      </border>
    </dxf>
    <dxf>
      <font>
        <b/>
        <i val="0"/>
        <strike val="0"/>
        <condense val="0"/>
        <extend val="0"/>
        <outline val="0"/>
        <shadow val="0"/>
        <u val="none"/>
        <vertAlign val="baseline"/>
        <sz val="11"/>
        <color rgb="FFFF0000"/>
        <name val="Calibri"/>
        <family val="2"/>
        <scheme val="minor"/>
      </font>
      <border diagonalUp="0" diagonalDown="0">
        <left style="thin">
          <color indexed="64"/>
        </left>
        <right/>
        <top style="thin">
          <color indexed="64"/>
        </top>
        <bottom style="thin">
          <color indexed="64"/>
        </bottom>
        <vertical/>
        <horizontal/>
      </border>
    </dxf>
    <dxf>
      <numFmt numFmtId="13" formatCode="0%"/>
      <border diagonalUp="0" diagonalDown="0">
        <left style="thin">
          <color indexed="64"/>
        </left>
        <right style="thin">
          <color indexed="64"/>
        </right>
        <top style="thin">
          <color indexed="64"/>
        </top>
        <bottom style="thin">
          <color indexed="64"/>
        </bottom>
        <vertical/>
        <horizontal/>
      </border>
    </dxf>
    <dxf>
      <numFmt numFmtId="34" formatCode="_-&quot;$&quot;* #,##0.00_-;\-&quot;$&quot;* #,##0.00_-;_-&quot;$&quot;* &quot;-&quot;??_-;_-@_-"/>
      <border diagonalUp="0" diagonalDown="0">
        <left style="thin">
          <color indexed="64"/>
        </left>
        <right style="thin">
          <color indexed="64"/>
        </right>
        <top style="thin">
          <color indexed="64"/>
        </top>
        <bottom style="thin">
          <color indexed="64"/>
        </bottom>
        <vertical/>
        <horizontal/>
      </border>
    </dxf>
    <dxf>
      <numFmt numFmtId="34" formatCode="_-&quot;$&quot;* #,##0.00_-;\-&quot;$&quot;* #,##0.00_-;_-&quot;$&quot;* &quot;-&quot;??_-;_-@_-"/>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auto="1"/>
        <name val="Calibri"/>
        <family val="2"/>
        <scheme val="minor"/>
      </font>
      <fill>
        <patternFill patternType="solid">
          <fgColor indexed="64"/>
          <bgColor theme="4"/>
        </patternFill>
      </fill>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99CCFF"/>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Analysis by Part Number</a:t>
            </a:r>
          </a:p>
        </c:rich>
      </c:tx>
      <c:layout>
        <c:manualLayout>
          <c:xMode val="edge"/>
          <c:yMode val="edge"/>
          <c:x val="0.36297476711600068"/>
          <c:y val="3.2344053562013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225"/>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6210361882255717E-2"/>
          <c:y val="0.14484865797444685"/>
          <c:w val="0.83729649849826915"/>
          <c:h val="0.69623821526592156"/>
        </c:manualLayout>
      </c:layout>
      <c:pie3DChart>
        <c:varyColors val="1"/>
        <c:ser>
          <c:idx val="0"/>
          <c:order val="0"/>
          <c:tx>
            <c:strRef>
              <c:f>'Analysis by Part Number'!$J$4</c:f>
              <c:strCache>
                <c:ptCount val="1"/>
                <c:pt idx="0">
                  <c:v>Actual Percentage Usage %</c:v>
                </c:pt>
              </c:strCache>
            </c:strRef>
          </c:tx>
          <c:explosion val="24"/>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1640-4BD7-BEB3-B121F883AA25}"/>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1640-4BD7-BEB3-B121F883AA25}"/>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2-1640-4BD7-BEB3-B121F883AA2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numRef>
              <c:f>'Analysis by Part Number'!$A$5:$A$24</c:f>
              <c:numCache>
                <c:formatCode>General</c:formatCode>
                <c:ptCount val="20"/>
                <c:pt idx="0">
                  <c:v>1002</c:v>
                </c:pt>
                <c:pt idx="1">
                  <c:v>1012</c:v>
                </c:pt>
                <c:pt idx="2">
                  <c:v>1005</c:v>
                </c:pt>
                <c:pt idx="3">
                  <c:v>1015</c:v>
                </c:pt>
                <c:pt idx="4">
                  <c:v>1008</c:v>
                </c:pt>
                <c:pt idx="5">
                  <c:v>1018</c:v>
                </c:pt>
                <c:pt idx="6">
                  <c:v>1001</c:v>
                </c:pt>
                <c:pt idx="7">
                  <c:v>1011</c:v>
                </c:pt>
                <c:pt idx="8">
                  <c:v>1004</c:v>
                </c:pt>
                <c:pt idx="9">
                  <c:v>1014</c:v>
                </c:pt>
                <c:pt idx="10">
                  <c:v>1010</c:v>
                </c:pt>
                <c:pt idx="11">
                  <c:v>1020</c:v>
                </c:pt>
                <c:pt idx="12">
                  <c:v>1003</c:v>
                </c:pt>
                <c:pt idx="13">
                  <c:v>1009</c:v>
                </c:pt>
                <c:pt idx="14">
                  <c:v>1013</c:v>
                </c:pt>
                <c:pt idx="15">
                  <c:v>1019</c:v>
                </c:pt>
                <c:pt idx="16">
                  <c:v>1006</c:v>
                </c:pt>
                <c:pt idx="17">
                  <c:v>1016</c:v>
                </c:pt>
                <c:pt idx="18">
                  <c:v>1007</c:v>
                </c:pt>
                <c:pt idx="19">
                  <c:v>1017</c:v>
                </c:pt>
              </c:numCache>
            </c:numRef>
          </c:cat>
          <c:val>
            <c:numRef>
              <c:f>'Analysis by Part Number'!$J$5:$J$24</c:f>
              <c:numCache>
                <c:formatCode>0%</c:formatCode>
                <c:ptCount val="20"/>
                <c:pt idx="0">
                  <c:v>0.31372549019607843</c:v>
                </c:pt>
                <c:pt idx="1">
                  <c:v>0.31372549019607843</c:v>
                </c:pt>
                <c:pt idx="2">
                  <c:v>7.8431372549019607E-2</c:v>
                </c:pt>
                <c:pt idx="3">
                  <c:v>7.8431372549019607E-2</c:v>
                </c:pt>
                <c:pt idx="4">
                  <c:v>3.9215686274509803E-2</c:v>
                </c:pt>
                <c:pt idx="5">
                  <c:v>3.9215686274509803E-2</c:v>
                </c:pt>
                <c:pt idx="6">
                  <c:v>2.8758169934640521E-2</c:v>
                </c:pt>
                <c:pt idx="7">
                  <c:v>2.8758169934640521E-2</c:v>
                </c:pt>
                <c:pt idx="8">
                  <c:v>1.699346405228758E-2</c:v>
                </c:pt>
                <c:pt idx="9">
                  <c:v>1.699346405228758E-2</c:v>
                </c:pt>
                <c:pt idx="10">
                  <c:v>6.5359477124183009E-3</c:v>
                </c:pt>
                <c:pt idx="11">
                  <c:v>6.5359477124183009E-3</c:v>
                </c:pt>
                <c:pt idx="12">
                  <c:v>5.2287581699346402E-3</c:v>
                </c:pt>
                <c:pt idx="13">
                  <c:v>5.2287581699346402E-3</c:v>
                </c:pt>
                <c:pt idx="14">
                  <c:v>5.2287581699346402E-3</c:v>
                </c:pt>
                <c:pt idx="15">
                  <c:v>5.2287581699346402E-3</c:v>
                </c:pt>
                <c:pt idx="16">
                  <c:v>3.2679738562091504E-3</c:v>
                </c:pt>
                <c:pt idx="17">
                  <c:v>3.2679738562091504E-3</c:v>
                </c:pt>
                <c:pt idx="18">
                  <c:v>2.6143790849673201E-3</c:v>
                </c:pt>
                <c:pt idx="19">
                  <c:v>2.6143790849673201E-3</c:v>
                </c:pt>
              </c:numCache>
            </c:numRef>
          </c:val>
          <c:extLst>
            <c:ext xmlns:c16="http://schemas.microsoft.com/office/drawing/2014/chart" uri="{C3380CC4-5D6E-409C-BE32-E72D297353CC}">
              <c16:uniqueId val="{00000000-1640-4BD7-BEB3-B121F883AA25}"/>
            </c:ext>
          </c:extLst>
        </c:ser>
        <c:dLbls>
          <c:dLblPos val="bestFit"/>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a:t>Analysis by Supplier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14079264195902833"/>
          <c:y val="3.7383177570093455E-2"/>
          <c:w val="0.86545561329344423"/>
          <c:h val="0.71848406799617337"/>
        </c:manualLayout>
      </c:layout>
      <c:barChart>
        <c:barDir val="col"/>
        <c:grouping val="clustered"/>
        <c:varyColors val="0"/>
        <c:ser>
          <c:idx val="0"/>
          <c:order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 by Supplier'!$B$4:$B$29</c:f>
              <c:strCache>
                <c:ptCount val="26"/>
                <c:pt idx="0">
                  <c:v>Canada Inc.</c:v>
                </c:pt>
                <c:pt idx="1">
                  <c:v>Canada Inc.</c:v>
                </c:pt>
                <c:pt idx="2">
                  <c:v>Canada Inc.</c:v>
                </c:pt>
                <c:pt idx="3">
                  <c:v>Canada Inc.</c:v>
                </c:pt>
                <c:pt idx="4">
                  <c:v>Canada Inc. Total</c:v>
                </c:pt>
                <c:pt idx="5">
                  <c:v>ABC Inc.</c:v>
                </c:pt>
                <c:pt idx="6">
                  <c:v>ABC Inc.</c:v>
                </c:pt>
                <c:pt idx="7">
                  <c:v>ABC Inc.</c:v>
                </c:pt>
                <c:pt idx="8">
                  <c:v>ABC Inc.</c:v>
                </c:pt>
                <c:pt idx="9">
                  <c:v>ABC Inc.</c:v>
                </c:pt>
                <c:pt idx="10">
                  <c:v>ABC Inc. Total</c:v>
                </c:pt>
                <c:pt idx="11">
                  <c:v>James Ltd.</c:v>
                </c:pt>
                <c:pt idx="12">
                  <c:v>James Ltd.</c:v>
                </c:pt>
                <c:pt idx="13">
                  <c:v>James Ltd.</c:v>
                </c:pt>
                <c:pt idx="14">
                  <c:v>James Ltd. Total</c:v>
                </c:pt>
                <c:pt idx="15">
                  <c:v>Reid Inc.</c:v>
                </c:pt>
                <c:pt idx="16">
                  <c:v>Reid Inc.</c:v>
                </c:pt>
                <c:pt idx="17">
                  <c:v>Reid Inc.</c:v>
                </c:pt>
                <c:pt idx="18">
                  <c:v>Reid Inc. Total</c:v>
                </c:pt>
                <c:pt idx="19">
                  <c:v>Black Inc.</c:v>
                </c:pt>
                <c:pt idx="20">
                  <c:v>Black Inc.</c:v>
                </c:pt>
                <c:pt idx="21">
                  <c:v>Black Inc.</c:v>
                </c:pt>
                <c:pt idx="22">
                  <c:v>Black Inc. Total</c:v>
                </c:pt>
                <c:pt idx="23">
                  <c:v>Singh Ltd.</c:v>
                </c:pt>
                <c:pt idx="24">
                  <c:v>Singh Ltd.</c:v>
                </c:pt>
                <c:pt idx="25">
                  <c:v>Singh Ltd. Total</c:v>
                </c:pt>
              </c:strCache>
            </c:strRef>
          </c:cat>
          <c:val>
            <c:numRef>
              <c:f>'Analysis by Supplier'!$D$4:$D$29</c:f>
              <c:numCache>
                <c:formatCode>General</c:formatCode>
                <c:ptCount val="26"/>
                <c:pt idx="0">
                  <c:v>600</c:v>
                </c:pt>
                <c:pt idx="1">
                  <c:v>600</c:v>
                </c:pt>
                <c:pt idx="2">
                  <c:v>10</c:v>
                </c:pt>
                <c:pt idx="3">
                  <c:v>100</c:v>
                </c:pt>
                <c:pt idx="5">
                  <c:v>1100</c:v>
                </c:pt>
                <c:pt idx="6">
                  <c:v>1300</c:v>
                </c:pt>
                <c:pt idx="7">
                  <c:v>100</c:v>
                </c:pt>
                <c:pt idx="8">
                  <c:v>200</c:v>
                </c:pt>
                <c:pt idx="9">
                  <c:v>500</c:v>
                </c:pt>
                <c:pt idx="11">
                  <c:v>100</c:v>
                </c:pt>
                <c:pt idx="12">
                  <c:v>200</c:v>
                </c:pt>
                <c:pt idx="13">
                  <c:v>500</c:v>
                </c:pt>
                <c:pt idx="15">
                  <c:v>100</c:v>
                </c:pt>
                <c:pt idx="16">
                  <c:v>1300</c:v>
                </c:pt>
                <c:pt idx="17">
                  <c:v>1100</c:v>
                </c:pt>
                <c:pt idx="19">
                  <c:v>10</c:v>
                </c:pt>
                <c:pt idx="20">
                  <c:v>100</c:v>
                </c:pt>
                <c:pt idx="21">
                  <c:v>1500</c:v>
                </c:pt>
                <c:pt idx="23">
                  <c:v>100</c:v>
                </c:pt>
                <c:pt idx="24">
                  <c:v>1500</c:v>
                </c:pt>
              </c:numCache>
            </c:numRef>
          </c:val>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0-972E-4E07-A31F-BC6045806765}"/>
            </c:ext>
          </c:extLst>
        </c:ser>
        <c:ser>
          <c:idx val="5"/>
          <c:order val="5"/>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 by Supplier'!$B$4:$B$29</c:f>
              <c:strCache>
                <c:ptCount val="26"/>
                <c:pt idx="0">
                  <c:v>Canada Inc.</c:v>
                </c:pt>
                <c:pt idx="1">
                  <c:v>Canada Inc.</c:v>
                </c:pt>
                <c:pt idx="2">
                  <c:v>Canada Inc.</c:v>
                </c:pt>
                <c:pt idx="3">
                  <c:v>Canada Inc.</c:v>
                </c:pt>
                <c:pt idx="4">
                  <c:v>Canada Inc. Total</c:v>
                </c:pt>
                <c:pt idx="5">
                  <c:v>ABC Inc.</c:v>
                </c:pt>
                <c:pt idx="6">
                  <c:v>ABC Inc.</c:v>
                </c:pt>
                <c:pt idx="7">
                  <c:v>ABC Inc.</c:v>
                </c:pt>
                <c:pt idx="8">
                  <c:v>ABC Inc.</c:v>
                </c:pt>
                <c:pt idx="9">
                  <c:v>ABC Inc.</c:v>
                </c:pt>
                <c:pt idx="10">
                  <c:v>ABC Inc. Total</c:v>
                </c:pt>
                <c:pt idx="11">
                  <c:v>James Ltd.</c:v>
                </c:pt>
                <c:pt idx="12">
                  <c:v>James Ltd.</c:v>
                </c:pt>
                <c:pt idx="13">
                  <c:v>James Ltd.</c:v>
                </c:pt>
                <c:pt idx="14">
                  <c:v>James Ltd. Total</c:v>
                </c:pt>
                <c:pt idx="15">
                  <c:v>Reid Inc.</c:v>
                </c:pt>
                <c:pt idx="16">
                  <c:v>Reid Inc.</c:v>
                </c:pt>
                <c:pt idx="17">
                  <c:v>Reid Inc.</c:v>
                </c:pt>
                <c:pt idx="18">
                  <c:v>Reid Inc. Total</c:v>
                </c:pt>
                <c:pt idx="19">
                  <c:v>Black Inc.</c:v>
                </c:pt>
                <c:pt idx="20">
                  <c:v>Black Inc.</c:v>
                </c:pt>
                <c:pt idx="21">
                  <c:v>Black Inc.</c:v>
                </c:pt>
                <c:pt idx="22">
                  <c:v>Black Inc. Total</c:v>
                </c:pt>
                <c:pt idx="23">
                  <c:v>Singh Ltd.</c:v>
                </c:pt>
                <c:pt idx="24">
                  <c:v>Singh Ltd.</c:v>
                </c:pt>
                <c:pt idx="25">
                  <c:v>Singh Ltd. Total</c:v>
                </c:pt>
              </c:strCache>
            </c:strRef>
          </c:cat>
          <c:val>
            <c:numRef>
              <c:f>'Analysis by Supplier'!$J$4:$J$29</c:f>
              <c:numCache>
                <c:formatCode>General</c:formatCode>
                <c:ptCount val="26"/>
                <c:pt idx="4" formatCode="0%">
                  <c:v>0.6333333333333333</c:v>
                </c:pt>
                <c:pt idx="5" formatCode="0%">
                  <c:v>2.8758169934640521E-2</c:v>
                </c:pt>
                <c:pt idx="6" formatCode="0%">
                  <c:v>1.699346405228758E-2</c:v>
                </c:pt>
                <c:pt idx="7" formatCode="0%">
                  <c:v>7.8431372549019607E-2</c:v>
                </c:pt>
                <c:pt idx="8" formatCode="0%">
                  <c:v>5.2287581699346402E-3</c:v>
                </c:pt>
                <c:pt idx="9" formatCode="0%">
                  <c:v>6.5359477124183009E-3</c:v>
                </c:pt>
                <c:pt idx="10" formatCode="0%">
                  <c:v>0.13594771241830064</c:v>
                </c:pt>
                <c:pt idx="11" formatCode="0%">
                  <c:v>7.8431372549019607E-2</c:v>
                </c:pt>
                <c:pt idx="12" formatCode="0%">
                  <c:v>5.2287581699346402E-3</c:v>
                </c:pt>
                <c:pt idx="13" formatCode="0%">
                  <c:v>6.5359477124183009E-3</c:v>
                </c:pt>
                <c:pt idx="14" formatCode="0%">
                  <c:v>9.0196078431372548E-2</c:v>
                </c:pt>
                <c:pt idx="15" formatCode="0%">
                  <c:v>5.2287581699346402E-3</c:v>
                </c:pt>
                <c:pt idx="16" formatCode="0%">
                  <c:v>1.699346405228758E-2</c:v>
                </c:pt>
                <c:pt idx="17" formatCode="0%">
                  <c:v>2.8758169934640521E-2</c:v>
                </c:pt>
                <c:pt idx="18" formatCode="0%">
                  <c:v>5.0980392156862744E-2</c:v>
                </c:pt>
                <c:pt idx="19" formatCode="0%">
                  <c:v>3.2679738562091504E-3</c:v>
                </c:pt>
                <c:pt idx="20" formatCode="0%">
                  <c:v>5.2287581699346402E-3</c:v>
                </c:pt>
                <c:pt idx="21" formatCode="0%">
                  <c:v>3.9215686274509803E-2</c:v>
                </c:pt>
                <c:pt idx="22" formatCode="0%">
                  <c:v>4.7712418300653592E-2</c:v>
                </c:pt>
                <c:pt idx="23" formatCode="0%">
                  <c:v>2.6143790849673201E-3</c:v>
                </c:pt>
                <c:pt idx="24" formatCode="0%">
                  <c:v>3.9215686274509803E-2</c:v>
                </c:pt>
                <c:pt idx="25" formatCode="0%">
                  <c:v>4.1830065359477121E-2</c:v>
                </c:pt>
              </c:numCache>
            </c:numRef>
          </c:val>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5-972E-4E07-A31F-BC6045806765}"/>
            </c:ext>
          </c:extLst>
        </c:ser>
        <c:dLbls>
          <c:dLblPos val="outEnd"/>
          <c:showLegendKey val="0"/>
          <c:showVal val="1"/>
          <c:showCatName val="0"/>
          <c:showSerName val="0"/>
          <c:showPercent val="0"/>
          <c:showBubbleSize val="0"/>
        </c:dLbls>
        <c:gapWidth val="100"/>
        <c:overlap val="-24"/>
        <c:axId val="521500736"/>
        <c:axId val="521497128"/>
        <c:extLst>
          <c:ext xmlns:c15="http://schemas.microsoft.com/office/drawing/2012/chart" uri="{02D57815-91ED-43cb-92C2-25804820EDAC}">
            <c15:filteredBarSeries>
              <c15:ser>
                <c:idx val="1"/>
                <c:order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lt1">
                                <a:lumMod val="95000"/>
                                <a:alpha val="54000"/>
                              </a:schemeClr>
                            </a:solidFill>
                          </a:ln>
                          <a:effectLst/>
                        </c:spPr>
                      </c15:leaderLines>
                    </c:ext>
                  </c:extLst>
                </c:dLbls>
                <c:cat>
                  <c:strRef>
                    <c:extLst>
                      <c:ext uri="{02D57815-91ED-43cb-92C2-25804820EDAC}">
                        <c15:formulaRef>
                          <c15:sqref>'Analysis by Supplier'!$B$4:$B$29</c15:sqref>
                        </c15:formulaRef>
                      </c:ext>
                    </c:extLst>
                    <c:strCache>
                      <c:ptCount val="26"/>
                      <c:pt idx="0">
                        <c:v>Canada Inc.</c:v>
                      </c:pt>
                      <c:pt idx="1">
                        <c:v>Canada Inc.</c:v>
                      </c:pt>
                      <c:pt idx="2">
                        <c:v>Canada Inc.</c:v>
                      </c:pt>
                      <c:pt idx="3">
                        <c:v>Canada Inc.</c:v>
                      </c:pt>
                      <c:pt idx="4">
                        <c:v>Canada Inc. Total</c:v>
                      </c:pt>
                      <c:pt idx="5">
                        <c:v>ABC Inc.</c:v>
                      </c:pt>
                      <c:pt idx="6">
                        <c:v>ABC Inc.</c:v>
                      </c:pt>
                      <c:pt idx="7">
                        <c:v>ABC Inc.</c:v>
                      </c:pt>
                      <c:pt idx="8">
                        <c:v>ABC Inc.</c:v>
                      </c:pt>
                      <c:pt idx="9">
                        <c:v>ABC Inc.</c:v>
                      </c:pt>
                      <c:pt idx="10">
                        <c:v>ABC Inc. Total</c:v>
                      </c:pt>
                      <c:pt idx="11">
                        <c:v>James Ltd.</c:v>
                      </c:pt>
                      <c:pt idx="12">
                        <c:v>James Ltd.</c:v>
                      </c:pt>
                      <c:pt idx="13">
                        <c:v>James Ltd.</c:v>
                      </c:pt>
                      <c:pt idx="14">
                        <c:v>James Ltd. Total</c:v>
                      </c:pt>
                      <c:pt idx="15">
                        <c:v>Reid Inc.</c:v>
                      </c:pt>
                      <c:pt idx="16">
                        <c:v>Reid Inc.</c:v>
                      </c:pt>
                      <c:pt idx="17">
                        <c:v>Reid Inc.</c:v>
                      </c:pt>
                      <c:pt idx="18">
                        <c:v>Reid Inc. Total</c:v>
                      </c:pt>
                      <c:pt idx="19">
                        <c:v>Black Inc.</c:v>
                      </c:pt>
                      <c:pt idx="20">
                        <c:v>Black Inc.</c:v>
                      </c:pt>
                      <c:pt idx="21">
                        <c:v>Black Inc.</c:v>
                      </c:pt>
                      <c:pt idx="22">
                        <c:v>Black Inc. Total</c:v>
                      </c:pt>
                      <c:pt idx="23">
                        <c:v>Singh Ltd.</c:v>
                      </c:pt>
                      <c:pt idx="24">
                        <c:v>Singh Ltd.</c:v>
                      </c:pt>
                      <c:pt idx="25">
                        <c:v>Singh Ltd. Total</c:v>
                      </c:pt>
                    </c:strCache>
                  </c:strRef>
                </c:cat>
                <c:val>
                  <c:numRef>
                    <c:extLst>
                      <c:ext uri="{02D57815-91ED-43cb-92C2-25804820EDAC}">
                        <c15:formulaRef>
                          <c15:sqref>'Analysis by Supplier'!$E$4:$E$29</c15:sqref>
                        </c15:formulaRef>
                      </c:ext>
                    </c:extLst>
                    <c:numCache>
                      <c:formatCode>_("$"* #,##0.00_);_("$"* \(#,##0.00\);_("$"* "-"??_);_(@_)</c:formatCode>
                      <c:ptCount val="26"/>
                      <c:pt idx="0">
                        <c:v>40</c:v>
                      </c:pt>
                      <c:pt idx="1">
                        <c:v>40</c:v>
                      </c:pt>
                      <c:pt idx="2">
                        <c:v>25</c:v>
                      </c:pt>
                      <c:pt idx="3">
                        <c:v>2</c:v>
                      </c:pt>
                      <c:pt idx="5">
                        <c:v>2</c:v>
                      </c:pt>
                      <c:pt idx="6">
                        <c:v>1</c:v>
                      </c:pt>
                      <c:pt idx="7">
                        <c:v>60</c:v>
                      </c:pt>
                      <c:pt idx="8">
                        <c:v>2</c:v>
                      </c:pt>
                      <c:pt idx="9">
                        <c:v>1</c:v>
                      </c:pt>
                      <c:pt idx="11">
                        <c:v>60</c:v>
                      </c:pt>
                      <c:pt idx="12">
                        <c:v>2</c:v>
                      </c:pt>
                      <c:pt idx="13">
                        <c:v>1</c:v>
                      </c:pt>
                      <c:pt idx="15">
                        <c:v>4</c:v>
                      </c:pt>
                      <c:pt idx="16">
                        <c:v>1</c:v>
                      </c:pt>
                      <c:pt idx="17">
                        <c:v>2</c:v>
                      </c:pt>
                      <c:pt idx="19">
                        <c:v>25</c:v>
                      </c:pt>
                      <c:pt idx="20">
                        <c:v>4</c:v>
                      </c:pt>
                      <c:pt idx="21">
                        <c:v>2</c:v>
                      </c:pt>
                      <c:pt idx="23">
                        <c:v>2</c:v>
                      </c:pt>
                      <c:pt idx="24">
                        <c:v>2</c:v>
                      </c:pt>
                    </c:numCache>
                  </c:numRef>
                </c:val>
                <c:extLst>
                  <c:ex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1-972E-4E07-A31F-BC6045806765}"/>
                  </c:ext>
                </c:extLst>
              </c15:ser>
            </c15:filteredBarSeries>
            <c15:filteredBarSeries>
              <c15:ser>
                <c:idx val="2"/>
                <c:order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xmlns:c15="http://schemas.microsoft.com/office/drawing/2012/chart">
                      <c:ext xmlns:c15="http://schemas.microsoft.com/office/drawing/2012/chart" uri="{02D57815-91ED-43cb-92C2-25804820EDAC}">
                        <c15:formulaRef>
                          <c15:sqref>'Analysis by Supplier'!$B$4:$B$29</c15:sqref>
                        </c15:formulaRef>
                      </c:ext>
                    </c:extLst>
                    <c:strCache>
                      <c:ptCount val="26"/>
                      <c:pt idx="0">
                        <c:v>Canada Inc.</c:v>
                      </c:pt>
                      <c:pt idx="1">
                        <c:v>Canada Inc.</c:v>
                      </c:pt>
                      <c:pt idx="2">
                        <c:v>Canada Inc.</c:v>
                      </c:pt>
                      <c:pt idx="3">
                        <c:v>Canada Inc.</c:v>
                      </c:pt>
                      <c:pt idx="4">
                        <c:v>Canada Inc. Total</c:v>
                      </c:pt>
                      <c:pt idx="5">
                        <c:v>ABC Inc.</c:v>
                      </c:pt>
                      <c:pt idx="6">
                        <c:v>ABC Inc.</c:v>
                      </c:pt>
                      <c:pt idx="7">
                        <c:v>ABC Inc.</c:v>
                      </c:pt>
                      <c:pt idx="8">
                        <c:v>ABC Inc.</c:v>
                      </c:pt>
                      <c:pt idx="9">
                        <c:v>ABC Inc.</c:v>
                      </c:pt>
                      <c:pt idx="10">
                        <c:v>ABC Inc. Total</c:v>
                      </c:pt>
                      <c:pt idx="11">
                        <c:v>James Ltd.</c:v>
                      </c:pt>
                      <c:pt idx="12">
                        <c:v>James Ltd.</c:v>
                      </c:pt>
                      <c:pt idx="13">
                        <c:v>James Ltd.</c:v>
                      </c:pt>
                      <c:pt idx="14">
                        <c:v>James Ltd. Total</c:v>
                      </c:pt>
                      <c:pt idx="15">
                        <c:v>Reid Inc.</c:v>
                      </c:pt>
                      <c:pt idx="16">
                        <c:v>Reid Inc.</c:v>
                      </c:pt>
                      <c:pt idx="17">
                        <c:v>Reid Inc.</c:v>
                      </c:pt>
                      <c:pt idx="18">
                        <c:v>Reid Inc. Total</c:v>
                      </c:pt>
                      <c:pt idx="19">
                        <c:v>Black Inc.</c:v>
                      </c:pt>
                      <c:pt idx="20">
                        <c:v>Black Inc.</c:v>
                      </c:pt>
                      <c:pt idx="21">
                        <c:v>Black Inc.</c:v>
                      </c:pt>
                      <c:pt idx="22">
                        <c:v>Black Inc. Total</c:v>
                      </c:pt>
                      <c:pt idx="23">
                        <c:v>Singh Ltd.</c:v>
                      </c:pt>
                      <c:pt idx="24">
                        <c:v>Singh Ltd.</c:v>
                      </c:pt>
                      <c:pt idx="25">
                        <c:v>Singh Ltd. Total</c:v>
                      </c:pt>
                    </c:strCache>
                  </c:strRef>
                </c:cat>
                <c:val>
                  <c:numRef>
                    <c:extLst xmlns:c15="http://schemas.microsoft.com/office/drawing/2012/chart">
                      <c:ext xmlns:c15="http://schemas.microsoft.com/office/drawing/2012/chart" uri="{02D57815-91ED-43cb-92C2-25804820EDAC}">
                        <c15:formulaRef>
                          <c15:sqref>'Analysis by Supplier'!$F$4:$F$29</c15:sqref>
                        </c15:formulaRef>
                      </c:ext>
                    </c:extLst>
                    <c:numCache>
                      <c:formatCode>_("$"* #,##0.00_);_("$"* \(#,##0.00\);_("$"* "-"??_);_(@_)</c:formatCode>
                      <c:ptCount val="26"/>
                      <c:pt idx="0">
                        <c:v>24000</c:v>
                      </c:pt>
                      <c:pt idx="1">
                        <c:v>24000</c:v>
                      </c:pt>
                      <c:pt idx="2">
                        <c:v>250</c:v>
                      </c:pt>
                      <c:pt idx="3">
                        <c:v>200</c:v>
                      </c:pt>
                      <c:pt idx="4">
                        <c:v>48450</c:v>
                      </c:pt>
                      <c:pt idx="5">
                        <c:v>2200</c:v>
                      </c:pt>
                      <c:pt idx="6">
                        <c:v>1300</c:v>
                      </c:pt>
                      <c:pt idx="7">
                        <c:v>6000</c:v>
                      </c:pt>
                      <c:pt idx="8">
                        <c:v>400</c:v>
                      </c:pt>
                      <c:pt idx="9">
                        <c:v>500</c:v>
                      </c:pt>
                      <c:pt idx="10">
                        <c:v>10400</c:v>
                      </c:pt>
                      <c:pt idx="11">
                        <c:v>6000</c:v>
                      </c:pt>
                      <c:pt idx="12">
                        <c:v>400</c:v>
                      </c:pt>
                      <c:pt idx="13">
                        <c:v>500</c:v>
                      </c:pt>
                      <c:pt idx="14">
                        <c:v>6900</c:v>
                      </c:pt>
                      <c:pt idx="15">
                        <c:v>400</c:v>
                      </c:pt>
                      <c:pt idx="16">
                        <c:v>1300</c:v>
                      </c:pt>
                      <c:pt idx="17">
                        <c:v>2200</c:v>
                      </c:pt>
                      <c:pt idx="18">
                        <c:v>3900</c:v>
                      </c:pt>
                      <c:pt idx="19">
                        <c:v>250</c:v>
                      </c:pt>
                      <c:pt idx="20">
                        <c:v>400</c:v>
                      </c:pt>
                      <c:pt idx="21">
                        <c:v>3000</c:v>
                      </c:pt>
                      <c:pt idx="22">
                        <c:v>3650</c:v>
                      </c:pt>
                      <c:pt idx="23">
                        <c:v>200</c:v>
                      </c:pt>
                      <c:pt idx="24">
                        <c:v>3000</c:v>
                      </c:pt>
                      <c:pt idx="25">
                        <c:v>3200</c:v>
                      </c:pt>
                    </c:numCache>
                  </c:numRef>
                </c:val>
                <c:extLst xmlns:c15="http://schemas.microsoft.com/office/drawing/2012/char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2-972E-4E07-A31F-BC6045806765}"/>
                  </c:ext>
                </c:extLst>
              </c15:ser>
            </c15:filteredBarSeries>
            <c15:filteredBarSeries>
              <c15:ser>
                <c:idx val="3"/>
                <c:order val="3"/>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xmlns:c15="http://schemas.microsoft.com/office/drawing/2012/chart">
                      <c:ext xmlns:c15="http://schemas.microsoft.com/office/drawing/2012/chart" uri="{02D57815-91ED-43cb-92C2-25804820EDAC}">
                        <c15:formulaRef>
                          <c15:sqref>'Analysis by Supplier'!$B$4:$B$29</c15:sqref>
                        </c15:formulaRef>
                      </c:ext>
                    </c:extLst>
                    <c:strCache>
                      <c:ptCount val="26"/>
                      <c:pt idx="0">
                        <c:v>Canada Inc.</c:v>
                      </c:pt>
                      <c:pt idx="1">
                        <c:v>Canada Inc.</c:v>
                      </c:pt>
                      <c:pt idx="2">
                        <c:v>Canada Inc.</c:v>
                      </c:pt>
                      <c:pt idx="3">
                        <c:v>Canada Inc.</c:v>
                      </c:pt>
                      <c:pt idx="4">
                        <c:v>Canada Inc. Total</c:v>
                      </c:pt>
                      <c:pt idx="5">
                        <c:v>ABC Inc.</c:v>
                      </c:pt>
                      <c:pt idx="6">
                        <c:v>ABC Inc.</c:v>
                      </c:pt>
                      <c:pt idx="7">
                        <c:v>ABC Inc.</c:v>
                      </c:pt>
                      <c:pt idx="8">
                        <c:v>ABC Inc.</c:v>
                      </c:pt>
                      <c:pt idx="9">
                        <c:v>ABC Inc.</c:v>
                      </c:pt>
                      <c:pt idx="10">
                        <c:v>ABC Inc. Total</c:v>
                      </c:pt>
                      <c:pt idx="11">
                        <c:v>James Ltd.</c:v>
                      </c:pt>
                      <c:pt idx="12">
                        <c:v>James Ltd.</c:v>
                      </c:pt>
                      <c:pt idx="13">
                        <c:v>James Ltd.</c:v>
                      </c:pt>
                      <c:pt idx="14">
                        <c:v>James Ltd. Total</c:v>
                      </c:pt>
                      <c:pt idx="15">
                        <c:v>Reid Inc.</c:v>
                      </c:pt>
                      <c:pt idx="16">
                        <c:v>Reid Inc.</c:v>
                      </c:pt>
                      <c:pt idx="17">
                        <c:v>Reid Inc.</c:v>
                      </c:pt>
                      <c:pt idx="18">
                        <c:v>Reid Inc. Total</c:v>
                      </c:pt>
                      <c:pt idx="19">
                        <c:v>Black Inc.</c:v>
                      </c:pt>
                      <c:pt idx="20">
                        <c:v>Black Inc.</c:v>
                      </c:pt>
                      <c:pt idx="21">
                        <c:v>Black Inc.</c:v>
                      </c:pt>
                      <c:pt idx="22">
                        <c:v>Black Inc. Total</c:v>
                      </c:pt>
                      <c:pt idx="23">
                        <c:v>Singh Ltd.</c:v>
                      </c:pt>
                      <c:pt idx="24">
                        <c:v>Singh Ltd.</c:v>
                      </c:pt>
                      <c:pt idx="25">
                        <c:v>Singh Ltd. Total</c:v>
                      </c:pt>
                    </c:strCache>
                  </c:strRef>
                </c:cat>
                <c:val>
                  <c:numRef>
                    <c:extLst xmlns:c15="http://schemas.microsoft.com/office/drawing/2012/chart">
                      <c:ext xmlns:c15="http://schemas.microsoft.com/office/drawing/2012/chart" uri="{02D57815-91ED-43cb-92C2-25804820EDAC}">
                        <c15:formulaRef>
                          <c15:sqref>'Analysis by Supplier'!$G$4:$G$29</c15:sqref>
                        </c15:formulaRef>
                      </c:ext>
                    </c:extLst>
                    <c:numCache>
                      <c:formatCode>General</c:formatCode>
                      <c:ptCount val="26"/>
                      <c:pt idx="4" formatCode="_(&quot;$&quot;* #,##0.00_);_(&quot;$&quot;* \(#,##0.00\);_(&quot;$&quot;* &quot;-&quot;??_);_(@_)">
                        <c:v>48450</c:v>
                      </c:pt>
                      <c:pt idx="10" formatCode="_(&quot;$&quot;* #,##0.00_);_(&quot;$&quot;* \(#,##0.00\);_(&quot;$&quot;* &quot;-&quot;??_);_(@_)">
                        <c:v>58850</c:v>
                      </c:pt>
                      <c:pt idx="14" formatCode="_(&quot;$&quot;* #,##0.00_);_(&quot;$&quot;* \(#,##0.00\);_(&quot;$&quot;* &quot;-&quot;??_);_(@_)">
                        <c:v>65750</c:v>
                      </c:pt>
                      <c:pt idx="18" formatCode="_(&quot;$&quot;* #,##0.00_);_(&quot;$&quot;* \(#,##0.00\);_(&quot;$&quot;* &quot;-&quot;??_);_(@_)">
                        <c:v>69650</c:v>
                      </c:pt>
                      <c:pt idx="22" formatCode="_(&quot;$&quot;* #,##0.00_);_(&quot;$&quot;* \(#,##0.00\);_(&quot;$&quot;* &quot;-&quot;??_);_(@_)">
                        <c:v>73300</c:v>
                      </c:pt>
                      <c:pt idx="25" formatCode="_(&quot;$&quot;* #,##0.00_);_(&quot;$&quot;* \(#,##0.00\);_(&quot;$&quot;* &quot;-&quot;??_);_(@_)">
                        <c:v>76500</c:v>
                      </c:pt>
                    </c:numCache>
                  </c:numRef>
                </c:val>
                <c:extLst xmlns:c15="http://schemas.microsoft.com/office/drawing/2012/char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3-972E-4E07-A31F-BC6045806765}"/>
                  </c:ext>
                </c:extLst>
              </c15:ser>
            </c15:filteredBarSeries>
            <c15:filteredBarSeries>
              <c15:ser>
                <c:idx val="4"/>
                <c:order val="4"/>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xmlns:c15="http://schemas.microsoft.com/office/drawing/2012/chart">
                      <c:ext xmlns:c15="http://schemas.microsoft.com/office/drawing/2012/chart" uri="{02D57815-91ED-43cb-92C2-25804820EDAC}">
                        <c15:formulaRef>
                          <c15:sqref>'Analysis by Supplier'!$B$4:$B$29</c15:sqref>
                        </c15:formulaRef>
                      </c:ext>
                    </c:extLst>
                    <c:strCache>
                      <c:ptCount val="26"/>
                      <c:pt idx="0">
                        <c:v>Canada Inc.</c:v>
                      </c:pt>
                      <c:pt idx="1">
                        <c:v>Canada Inc.</c:v>
                      </c:pt>
                      <c:pt idx="2">
                        <c:v>Canada Inc.</c:v>
                      </c:pt>
                      <c:pt idx="3">
                        <c:v>Canada Inc.</c:v>
                      </c:pt>
                      <c:pt idx="4">
                        <c:v>Canada Inc. Total</c:v>
                      </c:pt>
                      <c:pt idx="5">
                        <c:v>ABC Inc.</c:v>
                      </c:pt>
                      <c:pt idx="6">
                        <c:v>ABC Inc.</c:v>
                      </c:pt>
                      <c:pt idx="7">
                        <c:v>ABC Inc.</c:v>
                      </c:pt>
                      <c:pt idx="8">
                        <c:v>ABC Inc.</c:v>
                      </c:pt>
                      <c:pt idx="9">
                        <c:v>ABC Inc.</c:v>
                      </c:pt>
                      <c:pt idx="10">
                        <c:v>ABC Inc. Total</c:v>
                      </c:pt>
                      <c:pt idx="11">
                        <c:v>James Ltd.</c:v>
                      </c:pt>
                      <c:pt idx="12">
                        <c:v>James Ltd.</c:v>
                      </c:pt>
                      <c:pt idx="13">
                        <c:v>James Ltd.</c:v>
                      </c:pt>
                      <c:pt idx="14">
                        <c:v>James Ltd. Total</c:v>
                      </c:pt>
                      <c:pt idx="15">
                        <c:v>Reid Inc.</c:v>
                      </c:pt>
                      <c:pt idx="16">
                        <c:v>Reid Inc.</c:v>
                      </c:pt>
                      <c:pt idx="17">
                        <c:v>Reid Inc.</c:v>
                      </c:pt>
                      <c:pt idx="18">
                        <c:v>Reid Inc. Total</c:v>
                      </c:pt>
                      <c:pt idx="19">
                        <c:v>Black Inc.</c:v>
                      </c:pt>
                      <c:pt idx="20">
                        <c:v>Black Inc.</c:v>
                      </c:pt>
                      <c:pt idx="21">
                        <c:v>Black Inc.</c:v>
                      </c:pt>
                      <c:pt idx="22">
                        <c:v>Black Inc. Total</c:v>
                      </c:pt>
                      <c:pt idx="23">
                        <c:v>Singh Ltd.</c:v>
                      </c:pt>
                      <c:pt idx="24">
                        <c:v>Singh Ltd.</c:v>
                      </c:pt>
                      <c:pt idx="25">
                        <c:v>Singh Ltd. Total</c:v>
                      </c:pt>
                    </c:strCache>
                  </c:strRef>
                </c:cat>
                <c:val>
                  <c:numRef>
                    <c:extLst xmlns:c15="http://schemas.microsoft.com/office/drawing/2012/chart">
                      <c:ext xmlns:c15="http://schemas.microsoft.com/office/drawing/2012/chart" uri="{02D57815-91ED-43cb-92C2-25804820EDAC}">
                        <c15:formulaRef>
                          <c15:sqref>'Analysis by Supplier'!$H$4:$H$29</c15:sqref>
                        </c15:formulaRef>
                      </c:ext>
                    </c:extLst>
                    <c:numCache>
                      <c:formatCode>General</c:formatCode>
                      <c:ptCount val="26"/>
                      <c:pt idx="4" formatCode="0%">
                        <c:v>0.6333333333333333</c:v>
                      </c:pt>
                      <c:pt idx="5" formatCode="0%">
                        <c:v>0</c:v>
                      </c:pt>
                      <c:pt idx="6" formatCode="0%">
                        <c:v>0</c:v>
                      </c:pt>
                      <c:pt idx="7" formatCode="0%">
                        <c:v>0</c:v>
                      </c:pt>
                      <c:pt idx="8" formatCode="0%">
                        <c:v>0</c:v>
                      </c:pt>
                      <c:pt idx="9" formatCode="0%">
                        <c:v>0</c:v>
                      </c:pt>
                      <c:pt idx="10" formatCode="0%">
                        <c:v>0.76928104575163403</c:v>
                      </c:pt>
                      <c:pt idx="11" formatCode="0%">
                        <c:v>0</c:v>
                      </c:pt>
                      <c:pt idx="12" formatCode="0%">
                        <c:v>0</c:v>
                      </c:pt>
                      <c:pt idx="13" formatCode="0%">
                        <c:v>0</c:v>
                      </c:pt>
                      <c:pt idx="14" formatCode="0%">
                        <c:v>0.85947712418300659</c:v>
                      </c:pt>
                      <c:pt idx="15" formatCode="0%">
                        <c:v>0</c:v>
                      </c:pt>
                      <c:pt idx="16" formatCode="0%">
                        <c:v>0</c:v>
                      </c:pt>
                      <c:pt idx="17" formatCode="0%">
                        <c:v>0</c:v>
                      </c:pt>
                      <c:pt idx="18" formatCode="0%">
                        <c:v>0.91045751633986927</c:v>
                      </c:pt>
                      <c:pt idx="19" formatCode="0%">
                        <c:v>0</c:v>
                      </c:pt>
                      <c:pt idx="20" formatCode="0%">
                        <c:v>0</c:v>
                      </c:pt>
                      <c:pt idx="21" formatCode="0%">
                        <c:v>0</c:v>
                      </c:pt>
                      <c:pt idx="22" formatCode="0%">
                        <c:v>0.95816993464052291</c:v>
                      </c:pt>
                      <c:pt idx="23" formatCode="0%">
                        <c:v>0</c:v>
                      </c:pt>
                      <c:pt idx="24" formatCode="0%">
                        <c:v>0</c:v>
                      </c:pt>
                      <c:pt idx="25" formatCode="0%">
                        <c:v>1</c:v>
                      </c:pt>
                    </c:numCache>
                  </c:numRef>
                </c:val>
                <c:extLst xmlns:c15="http://schemas.microsoft.com/office/drawing/2012/char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4-972E-4E07-A31F-BC6045806765}"/>
                  </c:ext>
                </c:extLst>
              </c15:ser>
            </c15:filteredBarSeries>
          </c:ext>
        </c:extLst>
      </c:barChart>
      <c:catAx>
        <c:axId val="5215007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1497128"/>
        <c:crosses val="autoZero"/>
        <c:auto val="1"/>
        <c:lblAlgn val="ctr"/>
        <c:lblOffset val="100"/>
        <c:noMultiLvlLbl val="0"/>
      </c:catAx>
      <c:valAx>
        <c:axId val="521497128"/>
        <c:scaling>
          <c:orientation val="minMax"/>
        </c:scaling>
        <c:delete val="0"/>
        <c:axPos val="l"/>
        <c:majorGridlines>
          <c:spPr>
            <a:ln w="9525" cap="flat" cmpd="sng" algn="ctr">
              <a:solidFill>
                <a:schemeClr val="lt1">
                  <a:lumMod val="95000"/>
                  <a:alpha val="10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1500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[Portfolio.xlsx]Pivot Table!PivotTable9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06758530183725"/>
          <c:y val="0.21235892388451444"/>
          <c:w val="0.74845603674540684"/>
          <c:h val="0.53774387576552929"/>
        </c:manualLayout>
      </c:layout>
      <c:barChart>
        <c:barDir val="col"/>
        <c:grouping val="clustered"/>
        <c:varyColors val="0"/>
        <c:ser>
          <c:idx val="0"/>
          <c:order val="0"/>
          <c:tx>
            <c:strRef>
              <c:f>'Pivot Table'!$C$3</c:f>
              <c:strCache>
                <c:ptCount val="1"/>
                <c:pt idx="0">
                  <c:v>Total</c:v>
                </c:pt>
              </c:strCache>
            </c:strRef>
          </c:tx>
          <c:spPr>
            <a:solidFill>
              <a:schemeClr val="accent1"/>
            </a:solidFill>
            <a:ln>
              <a:noFill/>
            </a:ln>
            <a:effectLst/>
          </c:spPr>
          <c:invertIfNegative val="0"/>
          <c:cat>
            <c:strRef>
              <c:f>'Pivot Table'!$B$4:$B$10</c:f>
              <c:strCache>
                <c:ptCount val="6"/>
                <c:pt idx="0">
                  <c:v>ABC Inc.</c:v>
                </c:pt>
                <c:pt idx="1">
                  <c:v>Black Inc.</c:v>
                </c:pt>
                <c:pt idx="2">
                  <c:v>Canada Inc.</c:v>
                </c:pt>
                <c:pt idx="3">
                  <c:v>James Ltd.</c:v>
                </c:pt>
                <c:pt idx="4">
                  <c:v>Reid Inc.</c:v>
                </c:pt>
                <c:pt idx="5">
                  <c:v>Singh Ltd.</c:v>
                </c:pt>
              </c:strCache>
            </c:strRef>
          </c:cat>
          <c:val>
            <c:numRef>
              <c:f>'Pivot Table'!$C$4:$C$10</c:f>
              <c:numCache>
                <c:formatCode>General</c:formatCode>
                <c:ptCount val="6"/>
                <c:pt idx="0">
                  <c:v>10400</c:v>
                </c:pt>
                <c:pt idx="1">
                  <c:v>3650</c:v>
                </c:pt>
                <c:pt idx="2">
                  <c:v>48450</c:v>
                </c:pt>
                <c:pt idx="3">
                  <c:v>6900</c:v>
                </c:pt>
                <c:pt idx="4">
                  <c:v>3900</c:v>
                </c:pt>
                <c:pt idx="5">
                  <c:v>3200</c:v>
                </c:pt>
              </c:numCache>
            </c:numRef>
          </c:val>
          <c:extLst>
            <c:ext xmlns:c16="http://schemas.microsoft.com/office/drawing/2014/chart" uri="{C3380CC4-5D6E-409C-BE32-E72D297353CC}">
              <c16:uniqueId val="{00000000-3E15-4CA4-89D9-0A93A805AFB1}"/>
            </c:ext>
          </c:extLst>
        </c:ser>
        <c:dLbls>
          <c:showLegendKey val="0"/>
          <c:showVal val="0"/>
          <c:showCatName val="0"/>
          <c:showSerName val="0"/>
          <c:showPercent val="0"/>
          <c:showBubbleSize val="0"/>
        </c:dLbls>
        <c:gapWidth val="219"/>
        <c:overlap val="-27"/>
        <c:axId val="416853328"/>
        <c:axId val="416855296"/>
      </c:barChart>
      <c:catAx>
        <c:axId val="416853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855296"/>
        <c:crosses val="autoZero"/>
        <c:auto val="1"/>
        <c:lblAlgn val="ctr"/>
        <c:lblOffset val="100"/>
        <c:noMultiLvlLbl val="0"/>
      </c:catAx>
      <c:valAx>
        <c:axId val="416855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853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Analysis by category</cx:v>
        </cx:txData>
      </cx:tx>
      <cx:txPr>
        <a:bodyPr spcFirstLastPara="1" vertOverflow="ellipsis" horzOverflow="overflow" wrap="square" lIns="0" tIns="0" rIns="0" bIns="0" anchor="ctr" anchorCtr="1"/>
        <a:lstStyle/>
        <a:p>
          <a:pPr algn="ctr" rtl="0">
            <a:defRPr/>
          </a:pPr>
          <a:r>
            <a:rPr lang="en-US" sz="1800" b="1" i="0" u="none" strike="noStrike" cap="all" spc="150" baseline="0">
              <a:solidFill>
                <a:sysClr val="windowText" lastClr="000000">
                  <a:lumMod val="50000"/>
                  <a:lumOff val="50000"/>
                </a:sysClr>
              </a:solidFill>
              <a:latin typeface="Calibri" panose="020F0502020204030204"/>
            </a:rPr>
            <a:t>Analysis by category</a:t>
          </a:r>
        </a:p>
      </cx:txPr>
    </cx:title>
    <cx:plotArea>
      <cx:plotAreaRegion>
        <cx:plotSurface>
          <cx:spPr>
            <a:solidFill>
              <a:schemeClr val="bg1"/>
            </a:solidFill>
            <a:effectLst>
              <a:outerShdw blurRad="50800" dist="38100" dir="5400000" algn="t" rotWithShape="0">
                <a:prstClr val="black">
                  <a:alpha val="40000"/>
                </a:prstClr>
              </a:outerShdw>
            </a:effectLst>
          </cx:spPr>
        </cx:plotSurface>
        <cx:series layoutId="sunburst" uniqueId="{9306164F-4DE6-4047-BEB0-E46B7780F229}">
          <cx:tx>
            <cx:txData>
              <cx:f>_xlchart.v1.4</cx:f>
              <cx:v>Actual Percentage Usage (%)</cx:v>
            </cx:txData>
          </cx:tx>
          <cx:dataLabels pos="ctr">
            <cx:numFmt formatCode="0%" sourceLinked="0"/>
            <cx:spPr>
              <a:solidFill>
                <a:schemeClr val="tx1"/>
              </a:solidFill>
              <a:ln>
                <a:solidFill>
                  <a:schemeClr val="accent2">
                    <a:lumMod val="75000"/>
                  </a:schemeClr>
                </a:solidFill>
              </a:ln>
            </cx:spPr>
            <cx:visibility seriesName="0" categoryName="1" value="1"/>
            <cx:separator>, </cx:separator>
          </cx:dataLabels>
          <cx:dataId val="0"/>
        </cx:series>
      </cx:plotAreaRegion>
    </cx:plotArea>
  </cx:chart>
  <cx:spPr>
    <a:solidFill>
      <a:sysClr val="window" lastClr="FFFFFF">
        <a:alpha val="86000"/>
      </a:sysClr>
    </a:soli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microsoft.com/office/2014/relationships/chartEx" Target="../charts/chartEx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2</xdr:col>
      <xdr:colOff>65168</xdr:colOff>
      <xdr:row>0</xdr:row>
      <xdr:rowOff>94941</xdr:rowOff>
    </xdr:from>
    <xdr:ext cx="5689238" cy="686197"/>
    <xdr:sp macro="" textlink="">
      <xdr:nvSpPr>
        <xdr:cNvPr id="2" name="Rectangle 1">
          <a:extLst>
            <a:ext uri="{FF2B5EF4-FFF2-40B4-BE49-F238E27FC236}">
              <a16:creationId xmlns:a16="http://schemas.microsoft.com/office/drawing/2014/main" id="{79905AD7-3483-4C80-8CCC-815B260DA03B}"/>
            </a:ext>
          </a:extLst>
        </xdr:cNvPr>
        <xdr:cNvSpPr/>
      </xdr:nvSpPr>
      <xdr:spPr>
        <a:xfrm>
          <a:off x="1760618" y="94941"/>
          <a:ext cx="5689238" cy="686197"/>
        </a:xfrm>
        <a:prstGeom prst="rect">
          <a:avLst/>
        </a:prstGeom>
        <a:noFill/>
      </xdr:spPr>
      <xdr:txBody>
        <a:bodyPr wrap="none" lIns="91440" tIns="45720" rIns="91440" bIns="45720">
          <a:noAutofit/>
        </a:bodyPr>
        <a:lstStyle/>
        <a:p>
          <a:pPr algn="ctr"/>
          <a:r>
            <a:rPr lang="en-US" sz="4000" b="1" cap="none" spc="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rPr>
            <a:t>ROGER</a:t>
          </a:r>
          <a:r>
            <a:rPr lang="en-US" sz="4000" b="1" cap="none" spc="0" baseline="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rPr>
            <a:t> VENTURES LTD.</a:t>
          </a:r>
          <a:endParaRPr lang="en-US" sz="4000" b="1" cap="none" spc="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8</xdr:col>
      <xdr:colOff>145759</xdr:colOff>
      <xdr:row>17</xdr:row>
      <xdr:rowOff>116973</xdr:rowOff>
    </xdr:from>
    <xdr:ext cx="184730" cy="937629"/>
    <xdr:sp macro="" textlink="">
      <xdr:nvSpPr>
        <xdr:cNvPr id="2" name="Rectangle 1">
          <a:extLst>
            <a:ext uri="{FF2B5EF4-FFF2-40B4-BE49-F238E27FC236}">
              <a16:creationId xmlns:a16="http://schemas.microsoft.com/office/drawing/2014/main" id="{946E100D-D7E8-4A3C-B262-4DEADF0EC771}"/>
            </a:ext>
          </a:extLst>
        </xdr:cNvPr>
        <xdr:cNvSpPr/>
      </xdr:nvSpPr>
      <xdr:spPr>
        <a:xfrm>
          <a:off x="8823034" y="3184023"/>
          <a:ext cx="184730" cy="937629"/>
        </a:xfrm>
        <a:prstGeom prst="rect">
          <a:avLst/>
        </a:prstGeom>
        <a:noFill/>
      </xdr:spPr>
      <xdr:txBody>
        <a:bodyPr wrap="none" lIns="91440" tIns="45720" rIns="91440" bIns="45720">
          <a:spAutoFit/>
        </a:bodyPr>
        <a:lstStyle/>
        <a:p>
          <a:pPr algn="ctr"/>
          <a:endParaRPr lang="en-US" sz="5400" b="1" cap="none" spc="0">
            <a:ln w="12700">
              <a:solidFill>
                <a:schemeClr val="accent1"/>
              </a:solidFill>
              <a:prstDash val="solid"/>
            </a:ln>
            <a:pattFill prst="pct50">
              <a:fgClr>
                <a:schemeClr val="accent1"/>
              </a:fgClr>
              <a:bgClr>
                <a:schemeClr val="accent1">
                  <a:lumMod val="20000"/>
                  <a:lumOff val="80000"/>
                </a:schemeClr>
              </a:bgClr>
            </a:pattFill>
            <a:effectLst>
              <a:outerShdw dist="38100" dir="2640000" algn="bl" rotWithShape="0">
                <a:schemeClr val="accent1"/>
              </a:outerShdw>
            </a:effectLst>
          </a:endParaRPr>
        </a:p>
      </xdr:txBody>
    </xdr:sp>
    <xdr:clientData/>
  </xdr:oneCellAnchor>
  <xdr:oneCellAnchor>
    <xdr:from>
      <xdr:col>2</xdr:col>
      <xdr:colOff>92350</xdr:colOff>
      <xdr:row>0</xdr:row>
      <xdr:rowOff>0</xdr:rowOff>
    </xdr:from>
    <xdr:ext cx="5111206" cy="718466"/>
    <xdr:sp macro="" textlink="">
      <xdr:nvSpPr>
        <xdr:cNvPr id="3" name="Rectangle 2">
          <a:extLst>
            <a:ext uri="{FF2B5EF4-FFF2-40B4-BE49-F238E27FC236}">
              <a16:creationId xmlns:a16="http://schemas.microsoft.com/office/drawing/2014/main" id="{5AEE2E60-67E9-4D0A-8685-AD4F9CD98183}"/>
            </a:ext>
          </a:extLst>
        </xdr:cNvPr>
        <xdr:cNvSpPr/>
      </xdr:nvSpPr>
      <xdr:spPr>
        <a:xfrm>
          <a:off x="1787800" y="0"/>
          <a:ext cx="5111206" cy="718466"/>
        </a:xfrm>
        <a:prstGeom prst="rect">
          <a:avLst/>
        </a:prstGeom>
        <a:noFill/>
      </xdr:spPr>
      <xdr:txBody>
        <a:bodyPr wrap="none" lIns="91440" tIns="45720" rIns="91440" bIns="45720">
          <a:spAutoFit/>
        </a:bodyPr>
        <a:lstStyle/>
        <a:p>
          <a:pPr algn="ctr"/>
          <a:r>
            <a:rPr lang="en-US" sz="4000" b="1" cap="none" spc="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rPr>
            <a:t>ROGER VENTURES LTD.</a:t>
          </a:r>
        </a:p>
      </xdr:txBody>
    </xdr:sp>
    <xdr:clientData/>
  </xdr:oneCellAnchor>
  <xdr:oneCellAnchor>
    <xdr:from>
      <xdr:col>9</xdr:col>
      <xdr:colOff>145759</xdr:colOff>
      <xdr:row>17</xdr:row>
      <xdr:rowOff>116973</xdr:rowOff>
    </xdr:from>
    <xdr:ext cx="184730" cy="937629"/>
    <xdr:sp macro="" textlink="">
      <xdr:nvSpPr>
        <xdr:cNvPr id="4" name="Rectangle 3">
          <a:extLst>
            <a:ext uri="{FF2B5EF4-FFF2-40B4-BE49-F238E27FC236}">
              <a16:creationId xmlns:a16="http://schemas.microsoft.com/office/drawing/2014/main" id="{0286399A-494C-4283-9826-B07678AC24E9}"/>
            </a:ext>
          </a:extLst>
        </xdr:cNvPr>
        <xdr:cNvSpPr/>
      </xdr:nvSpPr>
      <xdr:spPr>
        <a:xfrm>
          <a:off x="8823034" y="3393573"/>
          <a:ext cx="184730" cy="937629"/>
        </a:xfrm>
        <a:prstGeom prst="rect">
          <a:avLst/>
        </a:prstGeom>
        <a:noFill/>
      </xdr:spPr>
      <xdr:txBody>
        <a:bodyPr wrap="none" lIns="91440" tIns="45720" rIns="91440" bIns="45720">
          <a:spAutoFit/>
        </a:bodyPr>
        <a:lstStyle/>
        <a:p>
          <a:pPr algn="ctr"/>
          <a:endParaRPr lang="en-US" sz="5400" b="1" cap="none" spc="0">
            <a:ln w="12700">
              <a:solidFill>
                <a:schemeClr val="accent1"/>
              </a:solidFill>
              <a:prstDash val="solid"/>
            </a:ln>
            <a:pattFill prst="pct50">
              <a:fgClr>
                <a:schemeClr val="accent1"/>
              </a:fgClr>
              <a:bgClr>
                <a:schemeClr val="accent1">
                  <a:lumMod val="20000"/>
                  <a:lumOff val="80000"/>
                </a:schemeClr>
              </a:bgClr>
            </a:pattFill>
            <a:effectLst>
              <a:outerShdw dist="38100" dir="2640000" algn="bl" rotWithShape="0">
                <a:schemeClr val="accent1"/>
              </a:outerShdw>
            </a:effectLst>
          </a:endParaRPr>
        </a:p>
      </xdr:txBody>
    </xdr:sp>
    <xdr:clientData/>
  </xdr:oneCellAnchor>
  <xdr:twoCellAnchor>
    <xdr:from>
      <xdr:col>10</xdr:col>
      <xdr:colOff>0</xdr:colOff>
      <xdr:row>13</xdr:row>
      <xdr:rowOff>9525</xdr:rowOff>
    </xdr:from>
    <xdr:to>
      <xdr:col>21</xdr:col>
      <xdr:colOff>152399</xdr:colOff>
      <xdr:row>37</xdr:row>
      <xdr:rowOff>95250</xdr:rowOff>
    </xdr:to>
    <xdr:graphicFrame macro="">
      <xdr:nvGraphicFramePr>
        <xdr:cNvPr id="6" name="Chart 5">
          <a:extLst>
            <a:ext uri="{FF2B5EF4-FFF2-40B4-BE49-F238E27FC236}">
              <a16:creationId xmlns:a16="http://schemas.microsoft.com/office/drawing/2014/main" id="{4B84814E-8557-4BED-9686-0D74478E4C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180974</xdr:colOff>
      <xdr:row>12</xdr:row>
      <xdr:rowOff>38099</xdr:rowOff>
    </xdr:from>
    <xdr:to>
      <xdr:col>22</xdr:col>
      <xdr:colOff>76200</xdr:colOff>
      <xdr:row>35</xdr:row>
      <xdr:rowOff>66674</xdr:rowOff>
    </xdr:to>
    <xdr:graphicFrame macro="">
      <xdr:nvGraphicFramePr>
        <xdr:cNvPr id="2" name="Chart 1">
          <a:extLst>
            <a:ext uri="{FF2B5EF4-FFF2-40B4-BE49-F238E27FC236}">
              <a16:creationId xmlns:a16="http://schemas.microsoft.com/office/drawing/2014/main" id="{F11F069A-7D48-4822-B646-05678DE11C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3</xdr:col>
      <xdr:colOff>940076</xdr:colOff>
      <xdr:row>0</xdr:row>
      <xdr:rowOff>0</xdr:rowOff>
    </xdr:from>
    <xdr:ext cx="4965424" cy="593304"/>
    <xdr:sp macro="" textlink="">
      <xdr:nvSpPr>
        <xdr:cNvPr id="3" name="Rectangle 2">
          <a:extLst>
            <a:ext uri="{FF2B5EF4-FFF2-40B4-BE49-F238E27FC236}">
              <a16:creationId xmlns:a16="http://schemas.microsoft.com/office/drawing/2014/main" id="{E315443C-EF80-4B37-8400-7BE2E75CEFEE}"/>
            </a:ext>
          </a:extLst>
        </xdr:cNvPr>
        <xdr:cNvSpPr/>
      </xdr:nvSpPr>
      <xdr:spPr>
        <a:xfrm>
          <a:off x="3368951" y="0"/>
          <a:ext cx="4965424" cy="593304"/>
        </a:xfrm>
        <a:prstGeom prst="rect">
          <a:avLst/>
        </a:prstGeom>
        <a:noFill/>
      </xdr:spPr>
      <xdr:txBody>
        <a:bodyPr wrap="square" lIns="91440" tIns="45720" rIns="91440" bIns="45720">
          <a:spAutoFit/>
        </a:bodyPr>
        <a:lstStyle/>
        <a:p>
          <a:pPr algn="ctr"/>
          <a:r>
            <a:rPr lang="en-US" sz="3200" b="1" cap="none" spc="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rPr>
            <a:t>ROGER VENTURES LTD.</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2</xdr:col>
      <xdr:colOff>596492</xdr:colOff>
      <xdr:row>0</xdr:row>
      <xdr:rowOff>0</xdr:rowOff>
    </xdr:from>
    <xdr:ext cx="4864922" cy="687176"/>
    <xdr:sp macro="" textlink="">
      <xdr:nvSpPr>
        <xdr:cNvPr id="2" name="Rectangle 1">
          <a:extLst>
            <a:ext uri="{FF2B5EF4-FFF2-40B4-BE49-F238E27FC236}">
              <a16:creationId xmlns:a16="http://schemas.microsoft.com/office/drawing/2014/main" id="{528C10DE-2CD9-4A4D-9CCF-E5BAF99E0C0C}"/>
            </a:ext>
          </a:extLst>
        </xdr:cNvPr>
        <xdr:cNvSpPr/>
      </xdr:nvSpPr>
      <xdr:spPr>
        <a:xfrm>
          <a:off x="2291942" y="0"/>
          <a:ext cx="4864922" cy="687176"/>
        </a:xfrm>
        <a:prstGeom prst="rect">
          <a:avLst/>
        </a:prstGeom>
        <a:noFill/>
      </xdr:spPr>
      <xdr:txBody>
        <a:bodyPr wrap="none" lIns="91440" tIns="45720" rIns="91440" bIns="45720">
          <a:spAutoFit/>
        </a:bodyPr>
        <a:lstStyle/>
        <a:p>
          <a:pPr algn="ctr"/>
          <a:r>
            <a:rPr lang="en-US" sz="3800" b="1" cap="none" spc="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rPr>
            <a:t>ROGER VENTURES LTD.</a:t>
          </a:r>
        </a:p>
      </xdr:txBody>
    </xdr:sp>
    <xdr:clientData/>
  </xdr:oneCellAnchor>
  <xdr:twoCellAnchor>
    <xdr:from>
      <xdr:col>10</xdr:col>
      <xdr:colOff>161925</xdr:colOff>
      <xdr:row>13</xdr:row>
      <xdr:rowOff>23811</xdr:rowOff>
    </xdr:from>
    <xdr:to>
      <xdr:col>19</xdr:col>
      <xdr:colOff>457201</xdr:colOff>
      <xdr:row>34</xdr:row>
      <xdr:rowOff>66674</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E43E8700-8DAC-4C68-B63E-FA52AFC2FE6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0058400" y="2747961"/>
              <a:ext cx="5781676" cy="4071938"/>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447675</xdr:colOff>
      <xdr:row>1</xdr:row>
      <xdr:rowOff>147636</xdr:rowOff>
    </xdr:from>
    <xdr:to>
      <xdr:col>12</xdr:col>
      <xdr:colOff>257175</xdr:colOff>
      <xdr:row>18</xdr:row>
      <xdr:rowOff>95249</xdr:rowOff>
    </xdr:to>
    <xdr:graphicFrame macro="">
      <xdr:nvGraphicFramePr>
        <xdr:cNvPr id="2" name="Chart 1">
          <a:extLst>
            <a:ext uri="{FF2B5EF4-FFF2-40B4-BE49-F238E27FC236}">
              <a16:creationId xmlns:a16="http://schemas.microsoft.com/office/drawing/2014/main" id="{44827E37-B983-476F-8170-A63EA53B0D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38100</xdr:colOff>
      <xdr:row>0</xdr:row>
      <xdr:rowOff>1</xdr:rowOff>
    </xdr:from>
    <xdr:to>
      <xdr:col>0</xdr:col>
      <xdr:colOff>1866900</xdr:colOff>
      <xdr:row>10</xdr:row>
      <xdr:rowOff>95251</xdr:rowOff>
    </xdr:to>
    <mc:AlternateContent xmlns:mc="http://schemas.openxmlformats.org/markup-compatibility/2006">
      <mc:Choice xmlns:a14="http://schemas.microsoft.com/office/drawing/2010/main" Requires="a14">
        <xdr:graphicFrame macro="">
          <xdr:nvGraphicFramePr>
            <xdr:cNvPr id="3" name="Supplier">
              <a:extLst>
                <a:ext uri="{FF2B5EF4-FFF2-40B4-BE49-F238E27FC236}">
                  <a16:creationId xmlns:a16="http://schemas.microsoft.com/office/drawing/2014/main" id="{B44059A2-5CAD-4A9B-8252-DAC788D3A9F5}"/>
                </a:ext>
              </a:extLst>
            </xdr:cNvPr>
            <xdr:cNvGraphicFramePr/>
          </xdr:nvGraphicFramePr>
          <xdr:xfrm>
            <a:off x="0" y="0"/>
            <a:ext cx="0" cy="0"/>
          </xdr:xfrm>
          <a:graphic>
            <a:graphicData uri="http://schemas.microsoft.com/office/drawing/2010/slicer">
              <sle:slicer xmlns:sle="http://schemas.microsoft.com/office/drawing/2010/slicer" name="Supplier"/>
            </a:graphicData>
          </a:graphic>
        </xdr:graphicFrame>
      </mc:Choice>
      <mc:Fallback>
        <xdr:sp macro="" textlink="">
          <xdr:nvSpPr>
            <xdr:cNvPr id="0" name=""/>
            <xdr:cNvSpPr>
              <a:spLocks noTextEdit="1"/>
            </xdr:cNvSpPr>
          </xdr:nvSpPr>
          <xdr:spPr>
            <a:xfrm>
              <a:off x="38100" y="1"/>
              <a:ext cx="1828800" cy="20002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142875</xdr:rowOff>
    </xdr:from>
    <xdr:to>
      <xdr:col>0</xdr:col>
      <xdr:colOff>1828800</xdr:colOff>
      <xdr:row>24</xdr:row>
      <xdr:rowOff>0</xdr:rowOff>
    </xdr:to>
    <mc:AlternateContent xmlns:mc="http://schemas.openxmlformats.org/markup-compatibility/2006">
      <mc:Choice xmlns:a14="http://schemas.microsoft.com/office/drawing/2010/main" Requires="a14">
        <xdr:graphicFrame macro="">
          <xdr:nvGraphicFramePr>
            <xdr:cNvPr id="4" name="Category">
              <a:extLst>
                <a:ext uri="{FF2B5EF4-FFF2-40B4-BE49-F238E27FC236}">
                  <a16:creationId xmlns:a16="http://schemas.microsoft.com/office/drawing/2014/main" id="{E69F585D-9621-4075-BF30-871CFC6FB643}"/>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0" y="2047875"/>
              <a:ext cx="1828800" cy="25241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oneCellAnchor>
    <xdr:from>
      <xdr:col>8</xdr:col>
      <xdr:colOff>145759</xdr:colOff>
      <xdr:row>14</xdr:row>
      <xdr:rowOff>116973</xdr:rowOff>
    </xdr:from>
    <xdr:ext cx="184730" cy="937629"/>
    <xdr:sp macro="" textlink="">
      <xdr:nvSpPr>
        <xdr:cNvPr id="2" name="Rectangle 1">
          <a:extLst>
            <a:ext uri="{FF2B5EF4-FFF2-40B4-BE49-F238E27FC236}">
              <a16:creationId xmlns:a16="http://schemas.microsoft.com/office/drawing/2014/main" id="{8D424B50-0701-44C8-8752-CBE4A971E472}"/>
            </a:ext>
          </a:extLst>
        </xdr:cNvPr>
        <xdr:cNvSpPr/>
      </xdr:nvSpPr>
      <xdr:spPr>
        <a:xfrm>
          <a:off x="8823034" y="3393573"/>
          <a:ext cx="184730" cy="937629"/>
        </a:xfrm>
        <a:prstGeom prst="rect">
          <a:avLst/>
        </a:prstGeom>
        <a:noFill/>
      </xdr:spPr>
      <xdr:txBody>
        <a:bodyPr wrap="none" lIns="91440" tIns="45720" rIns="91440" bIns="45720">
          <a:spAutoFit/>
        </a:bodyPr>
        <a:lstStyle/>
        <a:p>
          <a:pPr algn="ctr"/>
          <a:endParaRPr lang="en-US" sz="5400" b="1" cap="none" spc="0">
            <a:ln w="12700">
              <a:solidFill>
                <a:schemeClr val="accent1"/>
              </a:solidFill>
              <a:prstDash val="solid"/>
            </a:ln>
            <a:pattFill prst="pct50">
              <a:fgClr>
                <a:schemeClr val="accent1"/>
              </a:fgClr>
              <a:bgClr>
                <a:schemeClr val="accent1">
                  <a:lumMod val="20000"/>
                  <a:lumOff val="80000"/>
                </a:schemeClr>
              </a:bgClr>
            </a:pattFill>
            <a:effectLst>
              <a:outerShdw dist="38100" dir="2640000" algn="bl" rotWithShape="0">
                <a:schemeClr val="accent1"/>
              </a:outerShdw>
            </a:effectLst>
          </a:endParaRPr>
        </a:p>
      </xdr:txBody>
    </xdr:sp>
    <xdr:clientData/>
  </xdr:oneCellAnchor>
  <xdr:oneCellAnchor>
    <xdr:from>
      <xdr:col>9</xdr:col>
      <xdr:colOff>145759</xdr:colOff>
      <xdr:row>14</xdr:row>
      <xdr:rowOff>116973</xdr:rowOff>
    </xdr:from>
    <xdr:ext cx="184730" cy="937629"/>
    <xdr:sp macro="" textlink="">
      <xdr:nvSpPr>
        <xdr:cNvPr id="3" name="Rectangle 2">
          <a:extLst>
            <a:ext uri="{FF2B5EF4-FFF2-40B4-BE49-F238E27FC236}">
              <a16:creationId xmlns:a16="http://schemas.microsoft.com/office/drawing/2014/main" id="{2C520DA6-C337-4177-BE5E-677A8AB506D9}"/>
            </a:ext>
          </a:extLst>
        </xdr:cNvPr>
        <xdr:cNvSpPr/>
      </xdr:nvSpPr>
      <xdr:spPr>
        <a:xfrm>
          <a:off x="9327859" y="3393573"/>
          <a:ext cx="184730" cy="937629"/>
        </a:xfrm>
        <a:prstGeom prst="rect">
          <a:avLst/>
        </a:prstGeom>
        <a:noFill/>
      </xdr:spPr>
      <xdr:txBody>
        <a:bodyPr wrap="none" lIns="91440" tIns="45720" rIns="91440" bIns="45720">
          <a:spAutoFit/>
        </a:bodyPr>
        <a:lstStyle/>
        <a:p>
          <a:pPr algn="ctr"/>
          <a:endParaRPr lang="en-US" sz="5400" b="1" cap="none" spc="0">
            <a:ln w="12700">
              <a:solidFill>
                <a:schemeClr val="accent1"/>
              </a:solidFill>
              <a:prstDash val="solid"/>
            </a:ln>
            <a:pattFill prst="pct50">
              <a:fgClr>
                <a:schemeClr val="accent1"/>
              </a:fgClr>
              <a:bgClr>
                <a:schemeClr val="accent1">
                  <a:lumMod val="20000"/>
                  <a:lumOff val="80000"/>
                </a:schemeClr>
              </a:bgClr>
            </a:pattFill>
            <a:effectLst>
              <a:outerShdw dist="38100" dir="2640000" algn="bl" rotWithShape="0">
                <a:schemeClr val="accent1"/>
              </a:outerShdw>
            </a:effectLst>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race" refreshedDate="44588.166970486112" createdVersion="6" refreshedVersion="6" minRefreshableVersion="3" recordCount="20" xr:uid="{0A2E76B1-D87A-4291-9439-397C35EED9C8}">
  <cacheSource type="worksheet">
    <worksheetSource name="Table29"/>
  </cacheSource>
  <cacheFields count="10">
    <cacheField name="Part Number" numFmtId="0">
      <sharedItems containsSemiMixedTypes="0" containsString="0" containsNumber="1" containsInteger="1" minValue="1001" maxValue="1020"/>
    </cacheField>
    <cacheField name="Supplier" numFmtId="0">
      <sharedItems count="6">
        <s v="Canada Inc."/>
        <s v="James Ltd."/>
        <s v="ABC Inc."/>
        <s v="Singh Ltd."/>
        <s v="Black Inc."/>
        <s v="Reid Inc."/>
      </sharedItems>
    </cacheField>
    <cacheField name="Category" numFmtId="0">
      <sharedItems count="4">
        <s v="Chemical"/>
        <s v="Mechanical"/>
        <s v="Hardware"/>
        <s v="Electrical"/>
      </sharedItems>
    </cacheField>
    <cacheField name="Annual Unit Usage" numFmtId="0">
      <sharedItems containsSemiMixedTypes="0" containsString="0" containsNumber="1" containsInteger="1" minValue="10" maxValue="1500"/>
    </cacheField>
    <cacheField name="Unit Cost" numFmtId="44">
      <sharedItems containsSemiMixedTypes="0" containsString="0" containsNumber="1" containsInteger="1" minValue="1" maxValue="60"/>
    </cacheField>
    <cacheField name="Annual $ Usage" numFmtId="44">
      <sharedItems containsSemiMixedTypes="0" containsString="0" containsNumber="1" containsInteger="1" minValue="200" maxValue="24000" count="9">
        <n v="24000"/>
        <n v="6000"/>
        <n v="3000"/>
        <n v="2200"/>
        <n v="1300"/>
        <n v="500"/>
        <n v="400"/>
        <n v="250"/>
        <n v="200"/>
      </sharedItems>
    </cacheField>
    <cacheField name="Cummulative $ Usage" numFmtId="44">
      <sharedItems containsSemiMixedTypes="0" containsString="0" containsNumber="1" containsInteger="1" minValue="24000" maxValue="76500"/>
    </cacheField>
    <cacheField name="Percentage Usage (%)" numFmtId="9">
      <sharedItems containsSemiMixedTypes="0" containsString="0" containsNumber="1" minValue="0.31372549019607843" maxValue="1"/>
    </cacheField>
    <cacheField name="Class" numFmtId="0">
      <sharedItems/>
    </cacheField>
    <cacheField name="Actual Percentage Usage %" numFmtId="9">
      <sharedItems containsSemiMixedTypes="0" containsString="0" containsNumber="1" minValue="2.6143790849673201E-3" maxValue="0.31372549019607843"/>
    </cacheField>
  </cacheFields>
  <extLst>
    <ext xmlns:x14="http://schemas.microsoft.com/office/spreadsheetml/2009/9/main" uri="{725AE2AE-9491-48be-B2B4-4EB974FC3084}">
      <x14:pivotCacheDefinition pivotCacheId="12851809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n v="1002"/>
    <x v="0"/>
    <x v="0"/>
    <n v="600"/>
    <n v="40"/>
    <x v="0"/>
    <n v="24000"/>
    <n v="0.31372549019607843"/>
    <s v="A"/>
    <n v="0.31372549019607843"/>
  </r>
  <r>
    <n v="1012"/>
    <x v="0"/>
    <x v="1"/>
    <n v="600"/>
    <n v="40"/>
    <x v="0"/>
    <n v="48000"/>
    <n v="0.62745098039215685"/>
    <s v="A"/>
    <n v="0.31372549019607843"/>
  </r>
  <r>
    <n v="1005"/>
    <x v="1"/>
    <x v="2"/>
    <n v="100"/>
    <n v="60"/>
    <x v="1"/>
    <n v="54000"/>
    <n v="0.70588235294117652"/>
    <s v="A"/>
    <n v="7.8431372549019607E-2"/>
  </r>
  <r>
    <n v="1015"/>
    <x v="2"/>
    <x v="1"/>
    <n v="100"/>
    <n v="60"/>
    <x v="1"/>
    <n v="60000"/>
    <n v="0.78431372549019607"/>
    <s v="A"/>
    <n v="7.8431372549019607E-2"/>
  </r>
  <r>
    <n v="1008"/>
    <x v="3"/>
    <x v="3"/>
    <n v="1500"/>
    <n v="2"/>
    <x v="2"/>
    <n v="63000"/>
    <n v="0.82352941176470584"/>
    <s v="B"/>
    <n v="3.9215686274509803E-2"/>
  </r>
  <r>
    <n v="1018"/>
    <x v="4"/>
    <x v="3"/>
    <n v="1500"/>
    <n v="2"/>
    <x v="2"/>
    <n v="66000"/>
    <n v="0.86274509803921573"/>
    <s v="B"/>
    <n v="3.9215686274509803E-2"/>
  </r>
  <r>
    <n v="1001"/>
    <x v="2"/>
    <x v="3"/>
    <n v="1100"/>
    <n v="2"/>
    <x v="3"/>
    <n v="68200"/>
    <n v="0.89150326797385626"/>
    <s v="B"/>
    <n v="2.8758169934640521E-2"/>
  </r>
  <r>
    <n v="1011"/>
    <x v="5"/>
    <x v="1"/>
    <n v="1100"/>
    <n v="2"/>
    <x v="3"/>
    <n v="70400"/>
    <n v="0.92026143790849668"/>
    <s v="B"/>
    <n v="2.8758169934640521E-2"/>
  </r>
  <r>
    <n v="1004"/>
    <x v="5"/>
    <x v="2"/>
    <n v="1300"/>
    <n v="1"/>
    <x v="4"/>
    <n v="71700"/>
    <n v="0.93725490196078431"/>
    <s v="B"/>
    <n v="1.699346405228758E-2"/>
  </r>
  <r>
    <n v="1014"/>
    <x v="2"/>
    <x v="0"/>
    <n v="1300"/>
    <n v="1"/>
    <x v="4"/>
    <n v="73000"/>
    <n v="0.95424836601307195"/>
    <s v="C"/>
    <n v="1.699346405228758E-2"/>
  </r>
  <r>
    <n v="1010"/>
    <x v="1"/>
    <x v="0"/>
    <n v="500"/>
    <n v="1"/>
    <x v="5"/>
    <n v="73500"/>
    <n v="0.96078431372549022"/>
    <s v="C"/>
    <n v="6.5359477124183009E-3"/>
  </r>
  <r>
    <n v="1020"/>
    <x v="2"/>
    <x v="1"/>
    <n v="500"/>
    <n v="1"/>
    <x v="5"/>
    <n v="74000"/>
    <n v="0.9673202614379085"/>
    <s v="C"/>
    <n v="6.5359477124183009E-3"/>
  </r>
  <r>
    <n v="1003"/>
    <x v="5"/>
    <x v="1"/>
    <n v="100"/>
    <n v="4"/>
    <x v="6"/>
    <n v="74400"/>
    <n v="0.97254901960784312"/>
    <s v="C"/>
    <n v="5.2287581699346402E-3"/>
  </r>
  <r>
    <n v="1009"/>
    <x v="1"/>
    <x v="0"/>
    <n v="200"/>
    <n v="2"/>
    <x v="6"/>
    <n v="74800"/>
    <n v="0.97777777777777775"/>
    <s v="C"/>
    <n v="5.2287581699346402E-3"/>
  </r>
  <r>
    <n v="1013"/>
    <x v="4"/>
    <x v="3"/>
    <n v="100"/>
    <n v="4"/>
    <x v="6"/>
    <n v="75200"/>
    <n v="0.98300653594771237"/>
    <s v="C"/>
    <n v="5.2287581699346402E-3"/>
  </r>
  <r>
    <n v="1019"/>
    <x v="2"/>
    <x v="0"/>
    <n v="200"/>
    <n v="2"/>
    <x v="6"/>
    <n v="75600"/>
    <n v="0.9882352941176471"/>
    <s v="C"/>
    <n v="5.2287581699346402E-3"/>
  </r>
  <r>
    <n v="1006"/>
    <x v="4"/>
    <x v="2"/>
    <n v="10"/>
    <n v="25"/>
    <x v="7"/>
    <n v="75850"/>
    <n v="0.99150326797385624"/>
    <s v="C"/>
    <n v="3.2679738562091504E-3"/>
  </r>
  <r>
    <n v="1016"/>
    <x v="0"/>
    <x v="2"/>
    <n v="10"/>
    <n v="25"/>
    <x v="7"/>
    <n v="76100"/>
    <n v="0.99477124183006538"/>
    <s v="C"/>
    <n v="3.2679738562091504E-3"/>
  </r>
  <r>
    <n v="1007"/>
    <x v="3"/>
    <x v="3"/>
    <n v="100"/>
    <n v="2"/>
    <x v="8"/>
    <n v="76300"/>
    <n v="0.99738562091503269"/>
    <s v="C"/>
    <n v="2.6143790849673201E-3"/>
  </r>
  <r>
    <n v="1017"/>
    <x v="0"/>
    <x v="2"/>
    <n v="100"/>
    <n v="2"/>
    <x v="8"/>
    <n v="76500"/>
    <n v="1"/>
    <s v="C"/>
    <n v="2.6143790849673201E-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C92EE2-5FFC-493E-B58B-BEE5C47D34ED}" name="PivotTable9"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B3:C10" firstHeaderRow="1" firstDataRow="1" firstDataCol="1"/>
  <pivotFields count="10">
    <pivotField subtotalTop="0" showAll="0"/>
    <pivotField axis="axisRow" subtotalTop="0" showAll="0">
      <items count="7">
        <item sd="0" x="2"/>
        <item sd="0" x="4"/>
        <item sd="0" x="0"/>
        <item sd="0" x="1"/>
        <item sd="0" x="5"/>
        <item sd="0" x="3"/>
        <item t="default"/>
      </items>
    </pivotField>
    <pivotField axis="axisRow" subtotalTop="0" showAll="0">
      <items count="5">
        <item x="0"/>
        <item x="3"/>
        <item x="2"/>
        <item x="1"/>
        <item t="default"/>
      </items>
    </pivotField>
    <pivotField subtotalTop="0" showAll="0"/>
    <pivotField numFmtId="44" subtotalTop="0" showAll="0"/>
    <pivotField dataField="1" numFmtId="44" subtotalTop="0" showAll="0">
      <items count="10">
        <item x="8"/>
        <item x="7"/>
        <item x="6"/>
        <item x="5"/>
        <item x="4"/>
        <item x="3"/>
        <item x="2"/>
        <item x="1"/>
        <item x="0"/>
        <item t="default"/>
      </items>
    </pivotField>
    <pivotField numFmtId="44" subtotalTop="0" showAll="0"/>
    <pivotField numFmtId="9" subtotalTop="0" showAll="0"/>
    <pivotField subtotalTop="0" showAll="0"/>
    <pivotField numFmtId="9" subtotalTop="0" showAll="0"/>
  </pivotFields>
  <rowFields count="2">
    <field x="1"/>
    <field x="2"/>
  </rowFields>
  <rowItems count="7">
    <i>
      <x/>
    </i>
    <i>
      <x v="1"/>
    </i>
    <i>
      <x v="2"/>
    </i>
    <i>
      <x v="3"/>
    </i>
    <i>
      <x v="4"/>
    </i>
    <i>
      <x v="5"/>
    </i>
    <i t="grand">
      <x/>
    </i>
  </rowItems>
  <colItems count="1">
    <i/>
  </colItems>
  <dataFields count="1">
    <dataField name="Sum of Annual $ Usage" fld="5"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pplier" xr10:uid="{0E6C539B-0DB6-4C99-9C4C-D923068072FA}" sourceName="Supplier">
  <pivotTables>
    <pivotTable tabId="9" name="PivotTable9"/>
  </pivotTables>
  <data>
    <tabular pivotCacheId="1285180960">
      <items count="6">
        <i x="2" s="1"/>
        <i x="4" s="1"/>
        <i x="0" s="1"/>
        <i x="1" s="1"/>
        <i x="5"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2F6C5E32-0431-4E97-9A81-2546DA7546FF}" sourceName="Category">
  <pivotTables>
    <pivotTable tabId="9" name="PivotTable9"/>
  </pivotTables>
  <data>
    <tabular pivotCacheId="1285180960">
      <items count="4">
        <i x="0" s="1"/>
        <i x="3"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pplier" xr10:uid="{C48E4F34-E628-448B-B3DB-D761E758F329}" cache="Slicer_Supplier" caption="Supplier" rowHeight="241300"/>
  <slicer name="Category" xr10:uid="{D384D413-89CB-4154-ABD7-A29E3D43195E}" cache="Slicer_Category" caption="Catego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EB770D2-3197-4E75-A50D-EEE6D00D2BAB}" name="Table1" displayName="Table1" ref="A4:I24" totalsRowShown="0" headerRowDxfId="56" headerRowBorderDxfId="67" tableBorderDxfId="68" totalsRowBorderDxfId="66">
  <autoFilter ref="A4:I24" xr:uid="{B1B2302C-8BBC-4DB0-BD26-AB3216523051}"/>
  <tableColumns count="9">
    <tableColumn id="1" xr3:uid="{D2CE6F36-62D3-4F41-A5EE-D08F7655FD3D}" name="Part Number" dataDxfId="65"/>
    <tableColumn id="2" xr3:uid="{235C659E-5B92-4778-8958-85804513E338}" name="Supplier" dataDxfId="64"/>
    <tableColumn id="3" xr3:uid="{1ABA8DCC-C86A-4B80-83BC-03CD4A9E42A4}" name="Category" dataDxfId="63"/>
    <tableColumn id="4" xr3:uid="{7F7BBA54-7E5A-4371-849D-BFAF0E5B1A0B}" name="Annual Unit Usage" dataDxfId="62"/>
    <tableColumn id="5" xr3:uid="{67B6EE7F-5609-41D8-8239-C44A1BDCD07F}" name="Unit Cost" dataDxfId="61" dataCellStyle="Currency"/>
    <tableColumn id="6" xr3:uid="{03CEBE07-90E4-492E-867B-A4759B731AF8}" name="Annual $ Usage" dataDxfId="60"/>
    <tableColumn id="7" xr3:uid="{E9485677-A190-482F-ADD2-99A6748E50F1}" name="Cummulative $ Usage" dataDxfId="59"/>
    <tableColumn id="8" xr3:uid="{64D86DCF-0A0E-4473-8A8B-E81FF0BFA6CA}" name="Percentage Usage (%)" dataDxfId="58"/>
    <tableColumn id="9" xr3:uid="{27792925-BB3E-4A96-B2AC-B0C15B1E8B78}" name="Class" dataDxfId="5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2EA10F3-B9C5-4225-B147-27D403AF65B3}" name="Table57" displayName="Table57" ref="K10:L13" totalsRowShown="0" headerRowDxfId="17" dataDxfId="16">
  <autoFilter ref="K10:L13" xr:uid="{08C29296-6F8F-47A3-A78B-0ED83E6ACC8E}"/>
  <tableColumns count="2">
    <tableColumn id="1" xr3:uid="{24DB2FED-8C15-40E3-8027-0442FD69A420}" name="Class" dataDxfId="15"/>
    <tableColumn id="2" xr3:uid="{FC380B6B-4191-45EF-BA84-EE4BADF6449C}" name="Percentage" dataDxfId="1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B7AEFD5-A20D-4CFB-9078-9B05630ECCAA}" name="Table2" displayName="Table2" ref="A4:J24" totalsRowShown="0" headerRowDxfId="43" headerRowBorderDxfId="54" tableBorderDxfId="55" totalsRowBorderDxfId="53">
  <autoFilter ref="A4:J24" xr:uid="{A598CEE0-A437-4F09-8313-6F94FF41B8DE}"/>
  <tableColumns count="10">
    <tableColumn id="1" xr3:uid="{29CEC662-CA45-4097-B9F7-7CC64358E7A9}" name="Part Number" dataDxfId="52"/>
    <tableColumn id="2" xr3:uid="{C2C52D4B-D8B4-4789-8815-58C80852C14F}" name="Supplier" dataDxfId="51"/>
    <tableColumn id="3" xr3:uid="{9CB6B9D0-F428-459C-AF00-0E4BA7ED9540}" name="Category" dataDxfId="50"/>
    <tableColumn id="4" xr3:uid="{F8E412A5-C55F-4F7E-AB76-742066CD80FD}" name="Annual Unit Usage" dataDxfId="49"/>
    <tableColumn id="5" xr3:uid="{0FBA9B8B-EAFE-404F-BFF8-34C996EF922D}" name="Unit Cost" dataDxfId="48" dataCellStyle="Currency"/>
    <tableColumn id="6" xr3:uid="{FAE655D7-8A84-4A1B-8CF0-2712CD2C05BE}" name="Annual $ Usage" dataDxfId="47">
      <calculatedColumnFormula>D5*E5</calculatedColumnFormula>
    </tableColumn>
    <tableColumn id="7" xr3:uid="{806D0CFB-CFCE-41F3-880A-1AAF208703CF}" name="Cummulative $ Usage" dataDxfId="46">
      <calculatedColumnFormula>G4+F5</calculatedColumnFormula>
    </tableColumn>
    <tableColumn id="8" xr3:uid="{6A83231F-8732-45C6-96A5-5CBE24B08E40}" name="Percentage Usage (%)" dataDxfId="45">
      <calculatedColumnFormula>G5/$G$24</calculatedColumnFormula>
    </tableColumn>
    <tableColumn id="9" xr3:uid="{D158C1AA-1800-40D9-8DEE-E75EE05A4999}" name="Class" dataDxfId="44"/>
    <tableColumn id="10" xr3:uid="{474FE51A-2F5D-40B0-8C68-A8BFA6232448}" name="Actual Percentage Usage %" dataDxfId="42" dataCellStyle="Percent">
      <calculatedColumnFormula>Table2[[#This Row],[Annual $ Usage]]/$G$24</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C446038-58BC-44D6-812E-F0EB138FE8AE}" name="Table3" displayName="Table3" ref="A3:J30" totalsRowShown="0" headerRowDxfId="41" headerRowBorderDxfId="39" tableBorderDxfId="40">
  <autoFilter ref="A3:J30" xr:uid="{9EB7D6FF-106D-4560-B90B-ECC56AB56426}"/>
  <tableColumns count="10">
    <tableColumn id="1" xr3:uid="{5BC2BB54-2A8D-42B3-9FA1-B0691D2E2638}" name="Part Number" dataDxfId="38"/>
    <tableColumn id="2" xr3:uid="{3E808C98-E113-48ED-B5C7-110D8E61CA99}" name="Supplier"/>
    <tableColumn id="3" xr3:uid="{EECEB14A-C716-43FB-A689-7050048ECCFD}" name="Category" dataDxfId="37"/>
    <tableColumn id="4" xr3:uid="{568EEB6E-6BCD-450C-B2FE-AC4C4BE4E5A7}" name="Annual Unit Usage" dataDxfId="36"/>
    <tableColumn id="5" xr3:uid="{502AD920-098B-43F5-96D0-6DCFB6CD009B}" name="Unit Cost" dataDxfId="35" dataCellStyle="Currency"/>
    <tableColumn id="6" xr3:uid="{F74D4B13-F945-4294-BC7A-C6E90EFDAE92}" name="Annual $ Usage" dataDxfId="34"/>
    <tableColumn id="7" xr3:uid="{430CD33C-8738-4C48-A7A3-F1D2C93A7E01}" name="Cummulative $ Usage"/>
    <tableColumn id="8" xr3:uid="{2C8DA62E-53EC-4018-8E50-A5057A4D7358}" name="Percentage Usage (%)" dataDxfId="33" dataCellStyle="Percent"/>
    <tableColumn id="10" xr3:uid="{B14F7ED6-0B58-4E9C-A2FC-D07A71DED536}" name="Class" dataDxfId="32" dataCellStyle="Percent"/>
    <tableColumn id="9" xr3:uid="{3C6B9ADD-6FF0-40D8-B864-508DBC7E6F4D}" name="Actual Percentage Usage (%)" dataDxfId="31" dataCellStyle="Percen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4A1EC64-E2C8-402D-8FDE-E25BA758A070}" name="Table4" displayName="Table4" ref="A3:J28" totalsRowShown="0" headerRowDxfId="30" headerRowBorderDxfId="28" tableBorderDxfId="29">
  <autoFilter ref="A3:J28" xr:uid="{0206D71B-2809-4F58-8F5E-4C074F3C30AB}"/>
  <tableColumns count="10">
    <tableColumn id="1" xr3:uid="{CF5B3059-534C-494F-8962-A3784B47C00C}" name="Part Number" dataDxfId="27"/>
    <tableColumn id="2" xr3:uid="{583FEE12-51E9-44E4-B737-4D26D658F0A9}" name="Supplier" dataDxfId="26"/>
    <tableColumn id="3" xr3:uid="{5C2A9B5B-D2A1-476C-A022-1CDF5FFF74AA}" name="Category" dataDxfId="25"/>
    <tableColumn id="4" xr3:uid="{A44249D6-88E1-4E9B-99FF-D1C469BC5EA7}" name="Annual Unit Usage" dataDxfId="24"/>
    <tableColumn id="5" xr3:uid="{F971A784-BF43-4B83-A4BE-AC62F71FD361}" name="Unit Cost" dataDxfId="23" dataCellStyle="Currency"/>
    <tableColumn id="6" xr3:uid="{EDAD3FE8-9B7D-44EF-99EE-60A4E29C9392}" name="Annual $ Usage" dataDxfId="22"/>
    <tableColumn id="7" xr3:uid="{CD7B870A-B232-4852-A572-771D62F5FC75}" name="Cummulative $ Usage" dataDxfId="21"/>
    <tableColumn id="8" xr3:uid="{A4D6DD7A-0855-495E-952D-2AE79FC5B15D}" name="Percentage Usage (%)" dataDxfId="20"/>
    <tableColumn id="9" xr3:uid="{117EB924-B8B8-4415-9217-7A3A28370ADA}" name="Class" dataDxfId="19"/>
    <tableColumn id="10" xr3:uid="{A9BE349F-0173-4BC7-A488-A2C162392AFC}" name="Actual Percentage Usage (%)" dataDxfId="18">
      <calculatedColumnFormula>Table4[[#This Row],[Annual $ Usage]]/F23</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A884562-AE29-4F0A-86CD-E6C5C42A4D32}" name="Table29" displayName="Table29" ref="A1:J21" totalsRowShown="0" headerRowDxfId="13" headerRowBorderDxfId="11" tableBorderDxfId="12" totalsRowBorderDxfId="10">
  <autoFilter ref="A1:J21" xr:uid="{F6B3E71F-5E55-4DBF-828B-B6A96C1D9D7D}"/>
  <tableColumns count="10">
    <tableColumn id="1" xr3:uid="{68029B2E-9DBC-476C-8946-ADC8EFD1B474}" name="Part Number" dataDxfId="9"/>
    <tableColumn id="2" xr3:uid="{0C420DCA-6282-4036-9419-3E88CBCC51F3}" name="Supplier" dataDxfId="8"/>
    <tableColumn id="3" xr3:uid="{E20EF25E-75AA-4ADB-91C8-402009EC6761}" name="Category" dataDxfId="7"/>
    <tableColumn id="4" xr3:uid="{974D11F5-A003-4FA3-88AD-272349850866}" name="Annual Unit Usage" dataDxfId="6"/>
    <tableColumn id="5" xr3:uid="{17E78FA6-FAC5-434E-8767-E04E60789373}" name="Unit Cost" dataDxfId="5" dataCellStyle="Currency"/>
    <tableColumn id="6" xr3:uid="{5F306CA9-70BF-405E-9A2A-D7EAB2CA5775}" name="Annual $ Usage" dataDxfId="4">
      <calculatedColumnFormula>D2*E2</calculatedColumnFormula>
    </tableColumn>
    <tableColumn id="7" xr3:uid="{6CF07CD1-D9D4-4B49-8CC1-CE0FCF4EF887}" name="Cummulative $ Usage" dataDxfId="3">
      <calculatedColumnFormula>G1+F2</calculatedColumnFormula>
    </tableColumn>
    <tableColumn id="8" xr3:uid="{5B008143-6CA8-4F57-8874-FA45A26C24CF}" name="Percentage Usage (%)" dataDxfId="1">
      <calculatedColumnFormula>G2/$G$21</calculatedColumnFormula>
    </tableColumn>
    <tableColumn id="9" xr3:uid="{98E15B4C-5F34-49AC-A6DA-EF261FB4B2A1}" name="Class" dataDxfId="2"/>
    <tableColumn id="10" xr3:uid="{CC80F59E-A87F-470D-8BDA-9631477FEA92}" name="Actual Percentage Usage %" dataDxfId="0" dataCellStyle="Percent">
      <calculatedColumnFormula>Table29[[#This Row],[Annual $ Usage]]/$G$21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comments" Target="../comments1.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2.vml"/><Relationship Id="rId1" Type="http://schemas.openxmlformats.org/officeDocument/2006/relationships/drawing" Target="../drawings/drawing3.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3.vml"/><Relationship Id="rId1" Type="http://schemas.openxmlformats.org/officeDocument/2006/relationships/drawing" Target="../drawings/drawing6.xml"/><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0A441-B440-4729-8440-4077768227D9}">
  <sheetPr>
    <tabColor theme="8"/>
  </sheetPr>
  <dimension ref="A1:AB36"/>
  <sheetViews>
    <sheetView showGridLines="0" tabSelected="1" topLeftCell="I7" workbookViewId="0">
      <selection activeCell="P22" sqref="P22"/>
    </sheetView>
  </sheetViews>
  <sheetFormatPr defaultRowHeight="15" x14ac:dyDescent="0.25"/>
  <cols>
    <col min="1" max="1" width="14.42578125" customWidth="1"/>
    <col min="2" max="3" width="11" bestFit="1" customWidth="1"/>
    <col min="4" max="4" width="19.5703125" customWidth="1"/>
    <col min="5" max="5" width="12.7109375" customWidth="1"/>
    <col min="6" max="6" width="16.7109375" customWidth="1"/>
    <col min="7" max="7" width="22.28515625" customWidth="1"/>
    <col min="8" max="8" width="22.42578125" customWidth="1"/>
  </cols>
  <sheetData>
    <row r="1" spans="1:28" ht="23.25" customHeight="1" x14ac:dyDescent="0.25">
      <c r="D1" s="35"/>
      <c r="H1" s="35"/>
    </row>
    <row r="2" spans="1:28" ht="23.25" customHeight="1" x14ac:dyDescent="0.25">
      <c r="D2" s="35"/>
      <c r="H2" s="35"/>
    </row>
    <row r="4" spans="1:28" ht="18.75" x14ac:dyDescent="0.3">
      <c r="A4" s="22" t="s">
        <v>23</v>
      </c>
      <c r="B4" s="23" t="s">
        <v>0</v>
      </c>
      <c r="C4" s="23" t="s">
        <v>1</v>
      </c>
      <c r="D4" s="23" t="s">
        <v>2</v>
      </c>
      <c r="E4" s="24" t="s">
        <v>3</v>
      </c>
      <c r="F4" s="23" t="s">
        <v>15</v>
      </c>
      <c r="G4" s="23" t="s">
        <v>17</v>
      </c>
      <c r="H4" s="23" t="s">
        <v>16</v>
      </c>
      <c r="I4" s="25" t="s">
        <v>4</v>
      </c>
      <c r="K4" s="67" t="s">
        <v>85</v>
      </c>
      <c r="L4" s="67"/>
      <c r="M4" s="67"/>
      <c r="N4" s="67"/>
      <c r="O4" s="67"/>
      <c r="P4" s="67"/>
      <c r="Q4" s="67"/>
      <c r="R4" s="67"/>
      <c r="S4" s="67"/>
      <c r="T4" s="67"/>
      <c r="U4" s="67"/>
      <c r="V4" s="67"/>
      <c r="W4" s="67"/>
      <c r="X4" s="63"/>
      <c r="Y4" s="38"/>
      <c r="Z4" s="38"/>
      <c r="AA4" s="38"/>
      <c r="AB4" s="38"/>
    </row>
    <row r="5" spans="1:28" ht="18.75" x14ac:dyDescent="0.3">
      <c r="A5" s="16">
        <v>1001</v>
      </c>
      <c r="B5" s="2" t="s">
        <v>5</v>
      </c>
      <c r="C5" s="2" t="s">
        <v>11</v>
      </c>
      <c r="D5" s="4">
        <v>1100</v>
      </c>
      <c r="E5" s="3">
        <v>2</v>
      </c>
      <c r="F5" s="2"/>
      <c r="G5" s="2"/>
      <c r="H5" s="2"/>
      <c r="I5" s="17"/>
      <c r="K5" s="67" t="s">
        <v>84</v>
      </c>
      <c r="L5" s="67"/>
      <c r="M5" s="67"/>
      <c r="N5" s="67"/>
      <c r="O5" s="67"/>
      <c r="P5" s="67"/>
      <c r="Q5" s="67"/>
      <c r="R5" s="67"/>
      <c r="S5" s="67"/>
      <c r="T5" s="67"/>
      <c r="U5" s="67"/>
      <c r="V5" s="67"/>
      <c r="W5" s="67"/>
      <c r="X5" s="63"/>
      <c r="Y5" s="38"/>
      <c r="Z5" s="38"/>
      <c r="AA5" s="38"/>
      <c r="AB5" s="38"/>
    </row>
    <row r="6" spans="1:28" ht="18.75" x14ac:dyDescent="0.3">
      <c r="A6" s="16">
        <v>1002</v>
      </c>
      <c r="B6" s="2" t="s">
        <v>6</v>
      </c>
      <c r="C6" s="2" t="s">
        <v>12</v>
      </c>
      <c r="D6" s="2">
        <v>600</v>
      </c>
      <c r="E6" s="3">
        <v>40</v>
      </c>
      <c r="F6" s="2"/>
      <c r="G6" s="2"/>
      <c r="H6" s="2"/>
      <c r="I6" s="17"/>
      <c r="K6" s="67" t="s">
        <v>40</v>
      </c>
      <c r="L6" s="67"/>
      <c r="M6" s="67"/>
      <c r="N6" s="67"/>
      <c r="O6" s="67"/>
      <c r="P6" s="67"/>
      <c r="Q6" s="67"/>
      <c r="R6" s="67"/>
      <c r="S6" s="67"/>
      <c r="T6" s="67"/>
      <c r="U6" s="67"/>
      <c r="V6" s="67"/>
      <c r="W6" s="67"/>
      <c r="X6" s="63"/>
      <c r="Y6" s="38"/>
      <c r="Z6" s="38"/>
      <c r="AA6" s="38"/>
      <c r="AB6" s="38"/>
    </row>
    <row r="7" spans="1:28" ht="18.75" x14ac:dyDescent="0.3">
      <c r="A7" s="16">
        <v>1003</v>
      </c>
      <c r="B7" s="2" t="s">
        <v>7</v>
      </c>
      <c r="C7" s="2" t="s">
        <v>13</v>
      </c>
      <c r="D7" s="2">
        <v>100</v>
      </c>
      <c r="E7" s="3">
        <v>4</v>
      </c>
      <c r="F7" s="2"/>
      <c r="G7" s="2"/>
      <c r="H7" s="2"/>
      <c r="I7" s="17"/>
      <c r="K7" s="67" t="s">
        <v>41</v>
      </c>
      <c r="L7" s="67"/>
      <c r="M7" s="67"/>
      <c r="N7" s="67"/>
      <c r="O7" s="67"/>
      <c r="P7" s="67"/>
      <c r="Q7" s="67"/>
      <c r="R7" s="67"/>
      <c r="S7" s="67"/>
      <c r="T7" s="67"/>
      <c r="U7" s="67"/>
      <c r="V7" s="67"/>
      <c r="W7" s="67"/>
      <c r="X7" s="63"/>
      <c r="Y7" s="38"/>
      <c r="Z7" s="38"/>
      <c r="AA7" s="38"/>
      <c r="AB7" s="38"/>
    </row>
    <row r="8" spans="1:28" ht="18.75" x14ac:dyDescent="0.3">
      <c r="A8" s="16">
        <v>1004</v>
      </c>
      <c r="B8" s="2" t="s">
        <v>7</v>
      </c>
      <c r="C8" s="2" t="s">
        <v>14</v>
      </c>
      <c r="D8" s="2">
        <v>1300</v>
      </c>
      <c r="E8" s="3">
        <v>1</v>
      </c>
      <c r="F8" s="2"/>
      <c r="G8" s="2"/>
      <c r="H8" s="2"/>
      <c r="I8" s="17"/>
      <c r="K8" s="67" t="s">
        <v>86</v>
      </c>
      <c r="L8" s="43"/>
      <c r="M8" s="43"/>
      <c r="N8" s="43"/>
      <c r="O8" s="43"/>
      <c r="P8" s="43"/>
      <c r="Q8" s="43"/>
      <c r="R8" s="43"/>
      <c r="S8" s="43"/>
      <c r="T8" s="43"/>
      <c r="U8" s="43"/>
      <c r="V8" s="43"/>
      <c r="W8" s="43"/>
    </row>
    <row r="9" spans="1:28" x14ac:dyDescent="0.25">
      <c r="A9" s="16">
        <v>1005</v>
      </c>
      <c r="B9" s="2" t="s">
        <v>8</v>
      </c>
      <c r="C9" s="2" t="s">
        <v>14</v>
      </c>
      <c r="D9" s="2">
        <v>100</v>
      </c>
      <c r="E9" s="3">
        <v>60</v>
      </c>
      <c r="F9" s="2"/>
      <c r="G9" s="2"/>
      <c r="H9" s="2"/>
      <c r="I9" s="17"/>
    </row>
    <row r="10" spans="1:28" ht="18" customHeight="1" x14ac:dyDescent="0.25">
      <c r="A10" s="16">
        <v>1006</v>
      </c>
      <c r="B10" s="2" t="s">
        <v>9</v>
      </c>
      <c r="C10" s="2" t="s">
        <v>14</v>
      </c>
      <c r="D10" s="2">
        <v>10</v>
      </c>
      <c r="E10" s="3">
        <v>25</v>
      </c>
      <c r="F10" s="2"/>
      <c r="G10" s="2"/>
      <c r="H10" s="2"/>
      <c r="I10" s="17"/>
      <c r="K10" s="37" t="s">
        <v>4</v>
      </c>
      <c r="L10" s="37" t="s">
        <v>36</v>
      </c>
      <c r="O10" s="39"/>
      <c r="P10" s="40"/>
      <c r="Q10" s="40"/>
    </row>
    <row r="11" spans="1:28" ht="16.5" customHeight="1" x14ac:dyDescent="0.25">
      <c r="A11" s="16">
        <v>1007</v>
      </c>
      <c r="B11" s="2" t="s">
        <v>10</v>
      </c>
      <c r="C11" s="2" t="s">
        <v>11</v>
      </c>
      <c r="D11" s="2">
        <v>100</v>
      </c>
      <c r="E11" s="3">
        <v>2</v>
      </c>
      <c r="F11" s="2"/>
      <c r="G11" s="2"/>
      <c r="H11" s="2"/>
      <c r="I11" s="17"/>
      <c r="K11" s="64" t="s">
        <v>19</v>
      </c>
      <c r="L11" s="64" t="s">
        <v>37</v>
      </c>
      <c r="O11" s="39"/>
      <c r="P11" s="40"/>
      <c r="Q11" s="40"/>
    </row>
    <row r="12" spans="1:28" x14ac:dyDescent="0.25">
      <c r="A12" s="16">
        <v>1008</v>
      </c>
      <c r="B12" s="2" t="s">
        <v>10</v>
      </c>
      <c r="C12" s="2" t="s">
        <v>11</v>
      </c>
      <c r="D12" s="2">
        <v>1500</v>
      </c>
      <c r="E12" s="3">
        <v>2</v>
      </c>
      <c r="F12" s="2"/>
      <c r="G12" s="2"/>
      <c r="H12" s="2"/>
      <c r="I12" s="17"/>
      <c r="K12" s="64" t="s">
        <v>20</v>
      </c>
      <c r="L12" s="64" t="s">
        <v>38</v>
      </c>
    </row>
    <row r="13" spans="1:28" x14ac:dyDescent="0.25">
      <c r="A13" s="16">
        <v>1009</v>
      </c>
      <c r="B13" s="2" t="s">
        <v>8</v>
      </c>
      <c r="C13" s="2" t="s">
        <v>12</v>
      </c>
      <c r="D13" s="2">
        <v>200</v>
      </c>
      <c r="E13" s="3">
        <v>2</v>
      </c>
      <c r="F13" s="2"/>
      <c r="G13" s="2"/>
      <c r="H13" s="2"/>
      <c r="I13" s="17"/>
      <c r="K13" s="64" t="s">
        <v>21</v>
      </c>
      <c r="L13" s="64" t="s">
        <v>39</v>
      </c>
    </row>
    <row r="14" spans="1:28" x14ac:dyDescent="0.25">
      <c r="A14" s="16">
        <v>1010</v>
      </c>
      <c r="B14" s="2" t="s">
        <v>8</v>
      </c>
      <c r="C14" s="2" t="s">
        <v>12</v>
      </c>
      <c r="D14" s="2">
        <v>500</v>
      </c>
      <c r="E14" s="3">
        <v>1</v>
      </c>
      <c r="F14" s="2"/>
      <c r="G14" s="2"/>
      <c r="H14" s="2"/>
      <c r="I14" s="17"/>
    </row>
    <row r="15" spans="1:28" x14ac:dyDescent="0.25">
      <c r="A15" s="16">
        <v>1011</v>
      </c>
      <c r="B15" s="2" t="s">
        <v>7</v>
      </c>
      <c r="C15" s="2" t="s">
        <v>13</v>
      </c>
      <c r="D15" s="2">
        <v>1100</v>
      </c>
      <c r="E15" s="3">
        <v>2</v>
      </c>
      <c r="F15" s="2"/>
      <c r="G15" s="2"/>
      <c r="H15" s="2"/>
      <c r="I15" s="17"/>
    </row>
    <row r="16" spans="1:28" ht="18.75" x14ac:dyDescent="0.3">
      <c r="A16" s="16">
        <v>1012</v>
      </c>
      <c r="B16" s="2" t="s">
        <v>6</v>
      </c>
      <c r="C16" s="2" t="s">
        <v>13</v>
      </c>
      <c r="D16" s="2">
        <v>600</v>
      </c>
      <c r="E16" s="3">
        <v>40</v>
      </c>
      <c r="F16" s="2"/>
      <c r="G16" s="2"/>
      <c r="H16" s="2"/>
      <c r="I16" s="17"/>
      <c r="K16" s="65" t="s">
        <v>87</v>
      </c>
      <c r="L16" s="65"/>
    </row>
    <row r="17" spans="1:12" ht="18.75" x14ac:dyDescent="0.3">
      <c r="A17" s="16">
        <v>1013</v>
      </c>
      <c r="B17" s="2" t="s">
        <v>9</v>
      </c>
      <c r="C17" s="2" t="s">
        <v>11</v>
      </c>
      <c r="D17" s="2">
        <v>100</v>
      </c>
      <c r="E17" s="3">
        <v>4</v>
      </c>
      <c r="F17" s="2"/>
      <c r="G17" s="2"/>
      <c r="H17" s="2"/>
      <c r="I17" s="17"/>
      <c r="K17" s="66" t="s">
        <v>60</v>
      </c>
      <c r="L17" s="66"/>
    </row>
    <row r="18" spans="1:12" ht="18.75" x14ac:dyDescent="0.3">
      <c r="A18" s="16">
        <v>1014</v>
      </c>
      <c r="B18" s="2" t="s">
        <v>5</v>
      </c>
      <c r="C18" s="2" t="s">
        <v>12</v>
      </c>
      <c r="D18" s="2">
        <v>1300</v>
      </c>
      <c r="E18" s="3">
        <v>1</v>
      </c>
      <c r="F18" s="2"/>
      <c r="G18" s="2"/>
      <c r="H18" s="2"/>
      <c r="I18" s="17"/>
      <c r="K18" s="66" t="s">
        <v>61</v>
      </c>
      <c r="L18" s="66"/>
    </row>
    <row r="19" spans="1:12" ht="18.75" x14ac:dyDescent="0.3">
      <c r="A19" s="16">
        <v>1015</v>
      </c>
      <c r="B19" s="2" t="s">
        <v>5</v>
      </c>
      <c r="C19" s="2" t="s">
        <v>13</v>
      </c>
      <c r="D19" s="2">
        <v>100</v>
      </c>
      <c r="E19" s="3">
        <v>60</v>
      </c>
      <c r="F19" s="2"/>
      <c r="G19" s="2"/>
      <c r="H19" s="2"/>
      <c r="I19" s="17"/>
      <c r="K19" s="66" t="s">
        <v>62</v>
      </c>
      <c r="L19" s="66"/>
    </row>
    <row r="20" spans="1:12" ht="18.75" x14ac:dyDescent="0.3">
      <c r="A20" s="16">
        <v>1016</v>
      </c>
      <c r="B20" s="2" t="s">
        <v>6</v>
      </c>
      <c r="C20" s="2" t="s">
        <v>14</v>
      </c>
      <c r="D20" s="2">
        <v>10</v>
      </c>
      <c r="E20" s="3">
        <v>25</v>
      </c>
      <c r="F20" s="2"/>
      <c r="G20" s="2"/>
      <c r="H20" s="2"/>
      <c r="I20" s="17"/>
      <c r="K20" s="66" t="s">
        <v>63</v>
      </c>
      <c r="L20" s="66"/>
    </row>
    <row r="21" spans="1:12" ht="18.75" x14ac:dyDescent="0.3">
      <c r="A21" s="16">
        <v>1017</v>
      </c>
      <c r="B21" s="2" t="s">
        <v>6</v>
      </c>
      <c r="C21" s="2" t="s">
        <v>14</v>
      </c>
      <c r="D21" s="2">
        <v>100</v>
      </c>
      <c r="E21" s="3">
        <v>2</v>
      </c>
      <c r="F21" s="2"/>
      <c r="G21" s="2"/>
      <c r="H21" s="2"/>
      <c r="I21" s="17"/>
      <c r="K21" s="66" t="s">
        <v>64</v>
      </c>
      <c r="L21" s="66"/>
    </row>
    <row r="22" spans="1:12" ht="18.75" x14ac:dyDescent="0.3">
      <c r="A22" s="16">
        <v>1018</v>
      </c>
      <c r="B22" s="2" t="s">
        <v>9</v>
      </c>
      <c r="C22" s="2" t="s">
        <v>11</v>
      </c>
      <c r="D22" s="2">
        <v>1500</v>
      </c>
      <c r="E22" s="3">
        <v>2</v>
      </c>
      <c r="F22" s="2"/>
      <c r="G22" s="2"/>
      <c r="H22" s="2"/>
      <c r="I22" s="17"/>
      <c r="K22" s="66" t="s">
        <v>65</v>
      </c>
      <c r="L22" s="66"/>
    </row>
    <row r="23" spans="1:12" x14ac:dyDescent="0.25">
      <c r="A23" s="16">
        <v>1019</v>
      </c>
      <c r="B23" s="2" t="s">
        <v>5</v>
      </c>
      <c r="C23" s="2" t="s">
        <v>12</v>
      </c>
      <c r="D23" s="2">
        <v>200</v>
      </c>
      <c r="E23" s="3">
        <v>2</v>
      </c>
      <c r="F23" s="2"/>
      <c r="G23" s="2"/>
      <c r="H23" s="2"/>
      <c r="I23" s="17"/>
    </row>
    <row r="24" spans="1:12" ht="18.75" x14ac:dyDescent="0.3">
      <c r="A24" s="18">
        <v>1020</v>
      </c>
      <c r="B24" s="19" t="s">
        <v>5</v>
      </c>
      <c r="C24" s="19" t="s">
        <v>13</v>
      </c>
      <c r="D24" s="19">
        <v>500</v>
      </c>
      <c r="E24" s="20">
        <v>1</v>
      </c>
      <c r="F24" s="19"/>
      <c r="G24" s="19"/>
      <c r="H24" s="19"/>
      <c r="I24" s="21"/>
      <c r="K24" s="66" t="s">
        <v>92</v>
      </c>
    </row>
    <row r="27" spans="1:12" ht="18.75" x14ac:dyDescent="0.3">
      <c r="A27" s="56" t="s">
        <v>42</v>
      </c>
      <c r="B27" s="56"/>
      <c r="C27" s="56"/>
      <c r="D27" s="56"/>
      <c r="E27" s="56"/>
      <c r="F27" s="41"/>
      <c r="G27" s="41"/>
      <c r="H27" s="54"/>
    </row>
    <row r="28" spans="1:12" ht="18.75" x14ac:dyDescent="0.3">
      <c r="A28" s="56" t="s">
        <v>43</v>
      </c>
      <c r="B28" s="56"/>
      <c r="C28" s="56"/>
      <c r="D28" s="56"/>
      <c r="E28" s="56"/>
      <c r="F28" s="41"/>
      <c r="G28" s="41"/>
      <c r="H28" s="54"/>
    </row>
    <row r="31" spans="1:12" x14ac:dyDescent="0.25">
      <c r="H31" s="55"/>
    </row>
    <row r="32" spans="1:12" x14ac:dyDescent="0.25">
      <c r="H32" s="55"/>
    </row>
    <row r="33" spans="8:8" x14ac:dyDescent="0.25">
      <c r="H33" s="55"/>
    </row>
    <row r="34" spans="8:8" x14ac:dyDescent="0.25">
      <c r="H34" s="55"/>
    </row>
    <row r="35" spans="8:8" x14ac:dyDescent="0.25">
      <c r="H35" s="55"/>
    </row>
    <row r="36" spans="8:8" x14ac:dyDescent="0.25">
      <c r="H36" s="55"/>
    </row>
  </sheetData>
  <pageMargins left="0.7" right="0.7" top="0.75" bottom="0.75" header="0.3" footer="0.3"/>
  <pageSetup orientation="portrait" horizontalDpi="1200" verticalDpi="1200" r:id="rId1"/>
  <drawing r:id="rId2"/>
  <tableParts count="2">
    <tablePart r:id="rId3"/>
    <tablePart r:id="rId4"/>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DA73A-2D08-4427-8047-260039B36850}">
  <sheetPr>
    <tabColor theme="7"/>
  </sheetPr>
  <dimension ref="A4:V41"/>
  <sheetViews>
    <sheetView showGridLines="0" topLeftCell="A4" workbookViewId="0">
      <selection activeCell="H5" sqref="H5"/>
    </sheetView>
  </sheetViews>
  <sheetFormatPr defaultRowHeight="15" x14ac:dyDescent="0.25"/>
  <cols>
    <col min="1" max="1" width="14.42578125" customWidth="1"/>
    <col min="2" max="3" width="11" bestFit="1" customWidth="1"/>
    <col min="4" max="4" width="19.5703125" customWidth="1"/>
    <col min="5" max="5" width="12.7109375" style="1" customWidth="1"/>
    <col min="6" max="6" width="16.7109375" customWidth="1"/>
    <col min="7" max="7" width="22.28515625" customWidth="1"/>
    <col min="8" max="8" width="22.42578125" style="8" customWidth="1"/>
    <col min="9" max="9" width="7.5703125" customWidth="1"/>
  </cols>
  <sheetData>
    <row r="4" spans="1:22" ht="15.75" thickBot="1" x14ac:dyDescent="0.3">
      <c r="A4" s="30" t="s">
        <v>23</v>
      </c>
      <c r="B4" s="31" t="s">
        <v>0</v>
      </c>
      <c r="C4" s="31" t="s">
        <v>1</v>
      </c>
      <c r="D4" s="31" t="s">
        <v>2</v>
      </c>
      <c r="E4" s="32" t="s">
        <v>3</v>
      </c>
      <c r="F4" s="31" t="s">
        <v>15</v>
      </c>
      <c r="G4" s="31" t="s">
        <v>17</v>
      </c>
      <c r="H4" s="33" t="s">
        <v>16</v>
      </c>
      <c r="I4" s="34" t="s">
        <v>4</v>
      </c>
      <c r="J4" s="31" t="s">
        <v>51</v>
      </c>
      <c r="K4" s="42" t="s">
        <v>44</v>
      </c>
      <c r="L4" s="42"/>
      <c r="M4" s="42"/>
    </row>
    <row r="5" spans="1:22" ht="15.75" thickTop="1" x14ac:dyDescent="0.25">
      <c r="A5" s="47">
        <v>1002</v>
      </c>
      <c r="B5" s="48" t="s">
        <v>6</v>
      </c>
      <c r="C5" s="48" t="s">
        <v>12</v>
      </c>
      <c r="D5" s="48">
        <v>600</v>
      </c>
      <c r="E5" s="49">
        <v>40</v>
      </c>
      <c r="F5" s="50">
        <f t="shared" ref="F5:F24" si="0">D5*E5</f>
        <v>24000</v>
      </c>
      <c r="G5" s="50">
        <f>F5</f>
        <v>24000</v>
      </c>
      <c r="H5" s="51">
        <f>G5/$G$24</f>
        <v>0.31372549019607843</v>
      </c>
      <c r="I5" s="52" t="s">
        <v>19</v>
      </c>
      <c r="J5" s="53">
        <f>Table2[[#This Row],[Annual $ Usage]]/$G$24</f>
        <v>0.31372549019607843</v>
      </c>
      <c r="K5" s="43" t="s">
        <v>68</v>
      </c>
      <c r="L5" s="43"/>
      <c r="M5" s="43"/>
      <c r="N5" s="43"/>
      <c r="O5" s="43"/>
      <c r="P5" s="43"/>
      <c r="Q5" s="43"/>
      <c r="R5" s="43"/>
      <c r="S5" s="43"/>
    </row>
    <row r="6" spans="1:22" x14ac:dyDescent="0.25">
      <c r="A6" s="47">
        <v>1012</v>
      </c>
      <c r="B6" s="48" t="s">
        <v>6</v>
      </c>
      <c r="C6" s="48" t="s">
        <v>13</v>
      </c>
      <c r="D6" s="48">
        <v>600</v>
      </c>
      <c r="E6" s="49">
        <v>40</v>
      </c>
      <c r="F6" s="50">
        <f t="shared" si="0"/>
        <v>24000</v>
      </c>
      <c r="G6" s="50">
        <f>G5+F6</f>
        <v>48000</v>
      </c>
      <c r="H6" s="51">
        <f t="shared" ref="H6:H24" si="1">G6/$G$24</f>
        <v>0.62745098039215685</v>
      </c>
      <c r="I6" s="52" t="s">
        <v>19</v>
      </c>
      <c r="J6" s="53">
        <f>Table2[[#This Row],[Annual $ Usage]]/$G$24</f>
        <v>0.31372549019607843</v>
      </c>
      <c r="K6" s="44" t="s">
        <v>45</v>
      </c>
      <c r="L6" s="44"/>
      <c r="M6" s="44"/>
      <c r="N6" s="44"/>
      <c r="O6" s="44"/>
      <c r="P6" s="44"/>
      <c r="Q6" s="44"/>
      <c r="R6" s="44"/>
      <c r="S6" s="44"/>
      <c r="T6" s="44"/>
      <c r="U6" s="44"/>
      <c r="V6" s="44"/>
    </row>
    <row r="7" spans="1:22" x14ac:dyDescent="0.25">
      <c r="A7" s="47">
        <v>1005</v>
      </c>
      <c r="B7" s="48" t="s">
        <v>8</v>
      </c>
      <c r="C7" s="48" t="s">
        <v>14</v>
      </c>
      <c r="D7" s="48">
        <v>100</v>
      </c>
      <c r="E7" s="49">
        <v>60</v>
      </c>
      <c r="F7" s="50">
        <f t="shared" si="0"/>
        <v>6000</v>
      </c>
      <c r="G7" s="50">
        <f t="shared" ref="G7:G24" si="2">G6+F7</f>
        <v>54000</v>
      </c>
      <c r="H7" s="51">
        <f t="shared" si="1"/>
        <v>0.70588235294117652</v>
      </c>
      <c r="I7" s="52" t="s">
        <v>19</v>
      </c>
      <c r="J7" s="53">
        <f>Table2[[#This Row],[Annual $ Usage]]/$G$24</f>
        <v>7.8431372549019607E-2</v>
      </c>
      <c r="K7" s="44" t="s">
        <v>46</v>
      </c>
      <c r="L7" s="44"/>
      <c r="M7" s="44"/>
      <c r="N7" s="44"/>
      <c r="O7" s="44"/>
      <c r="P7" s="44"/>
      <c r="Q7" s="44"/>
      <c r="R7" s="44"/>
      <c r="S7" s="44"/>
      <c r="T7" s="44"/>
      <c r="U7" s="44"/>
      <c r="V7" s="44"/>
    </row>
    <row r="8" spans="1:22" x14ac:dyDescent="0.25">
      <c r="A8" s="47">
        <v>1015</v>
      </c>
      <c r="B8" s="48" t="s">
        <v>5</v>
      </c>
      <c r="C8" s="48" t="s">
        <v>13</v>
      </c>
      <c r="D8" s="48">
        <v>100</v>
      </c>
      <c r="E8" s="49">
        <v>60</v>
      </c>
      <c r="F8" s="50">
        <f t="shared" si="0"/>
        <v>6000</v>
      </c>
      <c r="G8" s="50">
        <f t="shared" si="2"/>
        <v>60000</v>
      </c>
      <c r="H8" s="51">
        <f t="shared" si="1"/>
        <v>0.78431372549019607</v>
      </c>
      <c r="I8" s="52" t="s">
        <v>19</v>
      </c>
      <c r="J8" s="53">
        <f>Table2[[#This Row],[Annual $ Usage]]/$G$24</f>
        <v>7.8431372549019607E-2</v>
      </c>
      <c r="K8" s="44" t="s">
        <v>47</v>
      </c>
    </row>
    <row r="9" spans="1:22" x14ac:dyDescent="0.25">
      <c r="A9" s="16">
        <v>1008</v>
      </c>
      <c r="B9" s="2" t="s">
        <v>10</v>
      </c>
      <c r="C9" s="2" t="s">
        <v>11</v>
      </c>
      <c r="D9" s="2">
        <v>1500</v>
      </c>
      <c r="E9" s="3">
        <v>2</v>
      </c>
      <c r="F9" s="6">
        <f t="shared" si="0"/>
        <v>3000</v>
      </c>
      <c r="G9" s="6">
        <f t="shared" si="2"/>
        <v>63000</v>
      </c>
      <c r="H9" s="7">
        <f t="shared" si="1"/>
        <v>0.82352941176470584</v>
      </c>
      <c r="I9" s="26" t="s">
        <v>20</v>
      </c>
      <c r="J9" s="45">
        <f>Table2[[#This Row],[Annual $ Usage]]/$G$24</f>
        <v>3.9215686274509803E-2</v>
      </c>
    </row>
    <row r="10" spans="1:22" ht="15.75" thickBot="1" x14ac:dyDescent="0.3">
      <c r="A10" s="16">
        <v>1018</v>
      </c>
      <c r="B10" s="2" t="s">
        <v>9</v>
      </c>
      <c r="C10" s="2" t="s">
        <v>11</v>
      </c>
      <c r="D10" s="2">
        <v>1500</v>
      </c>
      <c r="E10" s="3">
        <v>2</v>
      </c>
      <c r="F10" s="6">
        <f t="shared" si="0"/>
        <v>3000</v>
      </c>
      <c r="G10" s="6">
        <f t="shared" si="2"/>
        <v>66000</v>
      </c>
      <c r="H10" s="7">
        <f t="shared" si="1"/>
        <v>0.86274509803921573</v>
      </c>
      <c r="I10" s="26" t="s">
        <v>20</v>
      </c>
      <c r="J10" s="45">
        <f>Table2[[#This Row],[Annual $ Usage]]/$G$24</f>
        <v>3.9215686274509803E-2</v>
      </c>
      <c r="K10" s="42" t="s">
        <v>18</v>
      </c>
      <c r="L10" s="42"/>
      <c r="M10" s="42"/>
    </row>
    <row r="11" spans="1:22" ht="15.75" thickTop="1" x14ac:dyDescent="0.25">
      <c r="A11" s="16">
        <v>1001</v>
      </c>
      <c r="B11" s="2" t="s">
        <v>5</v>
      </c>
      <c r="C11" s="2" t="s">
        <v>11</v>
      </c>
      <c r="D11" s="4">
        <v>1100</v>
      </c>
      <c r="E11" s="3">
        <v>2</v>
      </c>
      <c r="F11" s="6">
        <f t="shared" si="0"/>
        <v>2200</v>
      </c>
      <c r="G11" s="6">
        <f t="shared" si="2"/>
        <v>68200</v>
      </c>
      <c r="H11" s="7">
        <f t="shared" si="1"/>
        <v>0.89150326797385626</v>
      </c>
      <c r="I11" s="26" t="s">
        <v>20</v>
      </c>
      <c r="J11" s="45">
        <f>Table2[[#This Row],[Annual $ Usage]]/$G$24</f>
        <v>2.8758169934640521E-2</v>
      </c>
      <c r="K11" t="s">
        <v>48</v>
      </c>
    </row>
    <row r="12" spans="1:22" x14ac:dyDescent="0.25">
      <c r="A12" s="16">
        <v>1011</v>
      </c>
      <c r="B12" s="2" t="s">
        <v>7</v>
      </c>
      <c r="C12" s="2" t="s">
        <v>13</v>
      </c>
      <c r="D12" s="2">
        <v>1100</v>
      </c>
      <c r="E12" s="3">
        <v>2</v>
      </c>
      <c r="F12" s="6">
        <f t="shared" si="0"/>
        <v>2200</v>
      </c>
      <c r="G12" s="6">
        <f t="shared" si="2"/>
        <v>70400</v>
      </c>
      <c r="H12" s="7">
        <f t="shared" si="1"/>
        <v>0.92026143790849668</v>
      </c>
      <c r="I12" s="26" t="s">
        <v>20</v>
      </c>
      <c r="J12" s="45">
        <f>Table2[[#This Row],[Annual $ Usage]]/$G$24</f>
        <v>2.8758169934640521E-2</v>
      </c>
      <c r="K12" t="s">
        <v>49</v>
      </c>
    </row>
    <row r="13" spans="1:22" x14ac:dyDescent="0.25">
      <c r="A13" s="16">
        <v>1004</v>
      </c>
      <c r="B13" s="2" t="s">
        <v>7</v>
      </c>
      <c r="C13" s="2" t="s">
        <v>14</v>
      </c>
      <c r="D13" s="2">
        <v>1300</v>
      </c>
      <c r="E13" s="3">
        <v>1</v>
      </c>
      <c r="F13" s="6">
        <f t="shared" si="0"/>
        <v>1300</v>
      </c>
      <c r="G13" s="6">
        <f t="shared" si="2"/>
        <v>71700</v>
      </c>
      <c r="H13" s="7">
        <f t="shared" si="1"/>
        <v>0.93725490196078431</v>
      </c>
      <c r="I13" s="26" t="s">
        <v>20</v>
      </c>
      <c r="J13" s="45">
        <f>Table2[[#This Row],[Annual $ Usage]]/$G$24</f>
        <v>1.699346405228758E-2</v>
      </c>
      <c r="K13" t="s">
        <v>50</v>
      </c>
    </row>
    <row r="14" spans="1:22" x14ac:dyDescent="0.25">
      <c r="A14" s="16">
        <v>1014</v>
      </c>
      <c r="B14" s="2" t="s">
        <v>5</v>
      </c>
      <c r="C14" s="2" t="s">
        <v>12</v>
      </c>
      <c r="D14" s="2">
        <v>1300</v>
      </c>
      <c r="E14" s="3">
        <v>1</v>
      </c>
      <c r="F14" s="6">
        <f t="shared" si="0"/>
        <v>1300</v>
      </c>
      <c r="G14" s="6">
        <f t="shared" si="2"/>
        <v>73000</v>
      </c>
      <c r="H14" s="7">
        <f t="shared" si="1"/>
        <v>0.95424836601307195</v>
      </c>
      <c r="I14" s="26" t="s">
        <v>21</v>
      </c>
      <c r="J14" s="45">
        <f>Table2[[#This Row],[Annual $ Usage]]/$G$24</f>
        <v>1.699346405228758E-2</v>
      </c>
    </row>
    <row r="15" spans="1:22" x14ac:dyDescent="0.25">
      <c r="A15" s="16">
        <v>1010</v>
      </c>
      <c r="B15" s="2" t="s">
        <v>8</v>
      </c>
      <c r="C15" s="2" t="s">
        <v>12</v>
      </c>
      <c r="D15" s="2">
        <v>500</v>
      </c>
      <c r="E15" s="3">
        <v>1</v>
      </c>
      <c r="F15" s="6">
        <f t="shared" si="0"/>
        <v>500</v>
      </c>
      <c r="G15" s="6">
        <f t="shared" si="2"/>
        <v>73500</v>
      </c>
      <c r="H15" s="7">
        <f t="shared" si="1"/>
        <v>0.96078431372549022</v>
      </c>
      <c r="I15" s="26" t="s">
        <v>21</v>
      </c>
      <c r="J15" s="45">
        <f>Table2[[#This Row],[Annual $ Usage]]/$G$24</f>
        <v>6.5359477124183009E-3</v>
      </c>
    </row>
    <row r="16" spans="1:22" x14ac:dyDescent="0.25">
      <c r="A16" s="16">
        <v>1020</v>
      </c>
      <c r="B16" s="2" t="s">
        <v>5</v>
      </c>
      <c r="C16" s="2" t="s">
        <v>13</v>
      </c>
      <c r="D16" s="2">
        <v>500</v>
      </c>
      <c r="E16" s="3">
        <v>1</v>
      </c>
      <c r="F16" s="6">
        <f t="shared" si="0"/>
        <v>500</v>
      </c>
      <c r="G16" s="6">
        <f t="shared" si="2"/>
        <v>74000</v>
      </c>
      <c r="H16" s="7">
        <f t="shared" si="1"/>
        <v>0.9673202614379085</v>
      </c>
      <c r="I16" s="26" t="s">
        <v>21</v>
      </c>
      <c r="J16" s="45">
        <f>Table2[[#This Row],[Annual $ Usage]]/$G$24</f>
        <v>6.5359477124183009E-3</v>
      </c>
    </row>
    <row r="17" spans="1:18" x14ac:dyDescent="0.25">
      <c r="A17" s="16">
        <v>1003</v>
      </c>
      <c r="B17" s="2" t="s">
        <v>7</v>
      </c>
      <c r="C17" s="2" t="s">
        <v>13</v>
      </c>
      <c r="D17" s="2">
        <v>100</v>
      </c>
      <c r="E17" s="3">
        <v>4</v>
      </c>
      <c r="F17" s="6">
        <f t="shared" si="0"/>
        <v>400</v>
      </c>
      <c r="G17" s="6">
        <f t="shared" si="2"/>
        <v>74400</v>
      </c>
      <c r="H17" s="7">
        <f t="shared" si="1"/>
        <v>0.97254901960784312</v>
      </c>
      <c r="I17" s="26" t="s">
        <v>21</v>
      </c>
      <c r="J17" s="45">
        <f>Table2[[#This Row],[Annual $ Usage]]/$G$24</f>
        <v>5.2287581699346402E-3</v>
      </c>
    </row>
    <row r="18" spans="1:18" ht="23.25" x14ac:dyDescent="0.25">
      <c r="A18" s="16">
        <v>1009</v>
      </c>
      <c r="B18" s="2" t="s">
        <v>8</v>
      </c>
      <c r="C18" s="2" t="s">
        <v>12</v>
      </c>
      <c r="D18" s="2">
        <v>200</v>
      </c>
      <c r="E18" s="3">
        <v>2</v>
      </c>
      <c r="F18" s="6">
        <f t="shared" si="0"/>
        <v>400</v>
      </c>
      <c r="G18" s="6">
        <f t="shared" si="2"/>
        <v>74800</v>
      </c>
      <c r="H18" s="7">
        <f t="shared" si="1"/>
        <v>0.97777777777777775</v>
      </c>
      <c r="I18" s="26" t="s">
        <v>21</v>
      </c>
      <c r="J18" s="45">
        <f>Table2[[#This Row],[Annual $ Usage]]/$G$24</f>
        <v>5.2287581699346402E-3</v>
      </c>
      <c r="P18" s="39"/>
      <c r="Q18" s="40"/>
      <c r="R18" s="40"/>
    </row>
    <row r="19" spans="1:18" ht="23.25" x14ac:dyDescent="0.25">
      <c r="A19" s="16">
        <v>1013</v>
      </c>
      <c r="B19" s="2" t="s">
        <v>9</v>
      </c>
      <c r="C19" s="2" t="s">
        <v>11</v>
      </c>
      <c r="D19" s="2">
        <v>100</v>
      </c>
      <c r="E19" s="3">
        <v>4</v>
      </c>
      <c r="F19" s="6">
        <f t="shared" si="0"/>
        <v>400</v>
      </c>
      <c r="G19" s="6">
        <f t="shared" si="2"/>
        <v>75200</v>
      </c>
      <c r="H19" s="7">
        <f t="shared" si="1"/>
        <v>0.98300653594771237</v>
      </c>
      <c r="I19" s="26" t="s">
        <v>21</v>
      </c>
      <c r="J19" s="45">
        <f>Table2[[#This Row],[Annual $ Usage]]/$G$24</f>
        <v>5.2287581699346402E-3</v>
      </c>
      <c r="P19" s="39"/>
      <c r="Q19" s="40"/>
      <c r="R19" s="40"/>
    </row>
    <row r="20" spans="1:18" x14ac:dyDescent="0.25">
      <c r="A20" s="16">
        <v>1019</v>
      </c>
      <c r="B20" s="2" t="s">
        <v>5</v>
      </c>
      <c r="C20" s="2" t="s">
        <v>12</v>
      </c>
      <c r="D20" s="2">
        <v>200</v>
      </c>
      <c r="E20" s="3">
        <v>2</v>
      </c>
      <c r="F20" s="6">
        <f t="shared" si="0"/>
        <v>400</v>
      </c>
      <c r="G20" s="6">
        <f t="shared" si="2"/>
        <v>75600</v>
      </c>
      <c r="H20" s="7">
        <f t="shared" si="1"/>
        <v>0.9882352941176471</v>
      </c>
      <c r="I20" s="26" t="s">
        <v>21</v>
      </c>
      <c r="J20" s="45">
        <f>Table2[[#This Row],[Annual $ Usage]]/$G$24</f>
        <v>5.2287581699346402E-3</v>
      </c>
    </row>
    <row r="21" spans="1:18" x14ac:dyDescent="0.25">
      <c r="A21" s="16">
        <v>1006</v>
      </c>
      <c r="B21" s="2" t="s">
        <v>9</v>
      </c>
      <c r="C21" s="2" t="s">
        <v>14</v>
      </c>
      <c r="D21" s="2">
        <v>10</v>
      </c>
      <c r="E21" s="3">
        <v>25</v>
      </c>
      <c r="F21" s="6">
        <f t="shared" si="0"/>
        <v>250</v>
      </c>
      <c r="G21" s="6">
        <f t="shared" si="2"/>
        <v>75850</v>
      </c>
      <c r="H21" s="7">
        <f t="shared" si="1"/>
        <v>0.99150326797385624</v>
      </c>
      <c r="I21" s="26" t="s">
        <v>21</v>
      </c>
      <c r="J21" s="45">
        <f>Table2[[#This Row],[Annual $ Usage]]/$G$24</f>
        <v>3.2679738562091504E-3</v>
      </c>
    </row>
    <row r="22" spans="1:18" x14ac:dyDescent="0.25">
      <c r="A22" s="16">
        <v>1016</v>
      </c>
      <c r="B22" s="2" t="s">
        <v>6</v>
      </c>
      <c r="C22" s="2" t="s">
        <v>14</v>
      </c>
      <c r="D22" s="2">
        <v>10</v>
      </c>
      <c r="E22" s="3">
        <v>25</v>
      </c>
      <c r="F22" s="6">
        <f t="shared" si="0"/>
        <v>250</v>
      </c>
      <c r="G22" s="6">
        <f t="shared" si="2"/>
        <v>76100</v>
      </c>
      <c r="H22" s="7">
        <f t="shared" si="1"/>
        <v>0.99477124183006538</v>
      </c>
      <c r="I22" s="26" t="s">
        <v>21</v>
      </c>
      <c r="J22" s="45">
        <f>Table2[[#This Row],[Annual $ Usage]]/$G$24</f>
        <v>3.2679738562091504E-3</v>
      </c>
    </row>
    <row r="23" spans="1:18" x14ac:dyDescent="0.25">
      <c r="A23" s="16">
        <v>1007</v>
      </c>
      <c r="B23" s="2" t="s">
        <v>10</v>
      </c>
      <c r="C23" s="2" t="s">
        <v>11</v>
      </c>
      <c r="D23" s="2">
        <v>100</v>
      </c>
      <c r="E23" s="3">
        <v>2</v>
      </c>
      <c r="F23" s="6">
        <f t="shared" si="0"/>
        <v>200</v>
      </c>
      <c r="G23" s="6">
        <f t="shared" si="2"/>
        <v>76300</v>
      </c>
      <c r="H23" s="7">
        <f t="shared" si="1"/>
        <v>0.99738562091503269</v>
      </c>
      <c r="I23" s="26" t="s">
        <v>21</v>
      </c>
      <c r="J23" s="45">
        <f>Table2[[#This Row],[Annual $ Usage]]/$G$24</f>
        <v>2.6143790849673201E-3</v>
      </c>
    </row>
    <row r="24" spans="1:18" x14ac:dyDescent="0.25">
      <c r="A24" s="18">
        <v>1017</v>
      </c>
      <c r="B24" s="19" t="s">
        <v>6</v>
      </c>
      <c r="C24" s="19" t="s">
        <v>14</v>
      </c>
      <c r="D24" s="19">
        <v>100</v>
      </c>
      <c r="E24" s="20">
        <v>2</v>
      </c>
      <c r="F24" s="27">
        <f t="shared" si="0"/>
        <v>200</v>
      </c>
      <c r="G24" s="27">
        <f t="shared" si="2"/>
        <v>76500</v>
      </c>
      <c r="H24" s="28">
        <f t="shared" si="1"/>
        <v>1</v>
      </c>
      <c r="I24" s="29" t="s">
        <v>21</v>
      </c>
      <c r="J24" s="46">
        <f>Table2[[#This Row],[Annual $ Usage]]/$G$24</f>
        <v>2.6143790849673201E-3</v>
      </c>
    </row>
    <row r="26" spans="1:18" x14ac:dyDescent="0.25">
      <c r="E26"/>
      <c r="H26"/>
    </row>
    <row r="27" spans="1:18" x14ac:dyDescent="0.25">
      <c r="A27" s="55" t="s">
        <v>52</v>
      </c>
      <c r="B27" s="54"/>
      <c r="C27" s="54"/>
      <c r="D27" s="54"/>
      <c r="E27" s="54"/>
      <c r="F27" s="54"/>
      <c r="G27" s="54"/>
      <c r="H27" s="54"/>
      <c r="I27" s="54"/>
      <c r="J27" s="54"/>
    </row>
    <row r="28" spans="1:18" x14ac:dyDescent="0.25">
      <c r="A28" s="54" t="s">
        <v>59</v>
      </c>
      <c r="B28" s="54"/>
      <c r="C28" s="54"/>
      <c r="D28" s="54"/>
      <c r="E28" s="54"/>
      <c r="F28" s="54"/>
      <c r="G28" s="54"/>
      <c r="H28" s="54"/>
      <c r="I28" s="54"/>
      <c r="J28" s="54"/>
    </row>
    <row r="29" spans="1:18" x14ac:dyDescent="0.25">
      <c r="A29" s="54" t="s">
        <v>58</v>
      </c>
      <c r="B29" s="54"/>
      <c r="C29" s="54"/>
      <c r="D29" s="54"/>
      <c r="E29" s="54"/>
      <c r="F29" s="54"/>
      <c r="G29" s="54"/>
      <c r="H29" s="54"/>
      <c r="I29" s="54"/>
      <c r="J29" s="54"/>
    </row>
    <row r="30" spans="1:18" x14ac:dyDescent="0.25">
      <c r="A30" s="54"/>
      <c r="B30" s="54"/>
      <c r="C30" s="54"/>
      <c r="D30" s="54"/>
      <c r="E30" s="54"/>
      <c r="F30" s="54"/>
      <c r="G30" s="54"/>
      <c r="H30" s="54"/>
      <c r="I30" s="54"/>
      <c r="J30" s="54"/>
    </row>
    <row r="31" spans="1:18" x14ac:dyDescent="0.25">
      <c r="A31" s="54" t="s">
        <v>53</v>
      </c>
      <c r="B31" s="54"/>
      <c r="C31" s="54"/>
      <c r="D31" s="54"/>
      <c r="E31" s="54"/>
      <c r="F31" s="54"/>
      <c r="G31" s="54"/>
      <c r="H31" s="54"/>
      <c r="I31" s="54"/>
      <c r="J31" s="54"/>
    </row>
    <row r="32" spans="1:18" x14ac:dyDescent="0.25">
      <c r="A32" s="54" t="s">
        <v>54</v>
      </c>
      <c r="B32" s="54"/>
      <c r="C32" s="54"/>
      <c r="D32" s="54"/>
      <c r="E32" s="54"/>
      <c r="F32" s="54"/>
      <c r="G32" s="54"/>
      <c r="H32" s="54"/>
      <c r="I32" s="54"/>
      <c r="J32" s="54"/>
    </row>
    <row r="33" spans="1:10" x14ac:dyDescent="0.25">
      <c r="A33" s="54"/>
      <c r="B33" s="54"/>
      <c r="C33" s="54"/>
      <c r="D33" s="54"/>
      <c r="E33" s="54"/>
      <c r="F33" s="54"/>
      <c r="G33" s="54"/>
      <c r="H33" s="54"/>
      <c r="I33" s="54"/>
      <c r="J33" s="54"/>
    </row>
    <row r="34" spans="1:10" x14ac:dyDescent="0.25">
      <c r="A34" s="54" t="s">
        <v>55</v>
      </c>
      <c r="B34" s="54"/>
      <c r="C34" s="54"/>
      <c r="D34" s="54"/>
      <c r="E34" s="54"/>
      <c r="F34" s="54"/>
      <c r="G34" s="54"/>
      <c r="H34" s="54"/>
      <c r="I34" s="54"/>
      <c r="J34" s="54"/>
    </row>
    <row r="35" spans="1:10" x14ac:dyDescent="0.25">
      <c r="A35" s="54" t="s">
        <v>56</v>
      </c>
      <c r="B35" s="54"/>
      <c r="C35" s="54"/>
      <c r="D35" s="54"/>
      <c r="E35" s="54"/>
      <c r="F35" s="54"/>
      <c r="G35" s="54"/>
      <c r="H35" s="54"/>
      <c r="I35" s="54"/>
      <c r="J35" s="54"/>
    </row>
    <row r="36" spans="1:10" x14ac:dyDescent="0.25">
      <c r="A36" s="54" t="s">
        <v>57</v>
      </c>
      <c r="B36" s="54"/>
      <c r="C36" s="54"/>
      <c r="D36" s="54"/>
      <c r="E36" s="54"/>
      <c r="F36" s="54"/>
      <c r="G36" s="54"/>
      <c r="H36" s="54"/>
      <c r="I36" s="54"/>
      <c r="J36" s="54"/>
    </row>
    <row r="37" spans="1:10" x14ac:dyDescent="0.25">
      <c r="A37" s="54" t="s">
        <v>66</v>
      </c>
      <c r="E37"/>
      <c r="H37"/>
    </row>
    <row r="38" spans="1:10" x14ac:dyDescent="0.25">
      <c r="A38" s="54"/>
      <c r="E38"/>
      <c r="H38"/>
    </row>
    <row r="39" spans="1:10" x14ac:dyDescent="0.25">
      <c r="A39" s="54"/>
      <c r="E39"/>
      <c r="H39"/>
    </row>
    <row r="40" spans="1:10" x14ac:dyDescent="0.25">
      <c r="E40"/>
      <c r="H40"/>
    </row>
    <row r="41" spans="1:10" x14ac:dyDescent="0.25">
      <c r="E41"/>
      <c r="H41"/>
    </row>
  </sheetData>
  <sortState xmlns:xlrd2="http://schemas.microsoft.com/office/spreadsheetml/2017/richdata2" ref="A5:I24">
    <sortCondition descending="1" ref="F5"/>
  </sortState>
  <pageMargins left="0.7" right="0.7" top="0.75" bottom="0.75" header="0.3" footer="0.3"/>
  <pageSetup orientation="portrait" horizontalDpi="1200" verticalDpi="1200" r:id="rId1"/>
  <drawing r:id="rId2"/>
  <legacyDrawing r:id="rId3"/>
  <tableParts count="1">
    <tablePart r:id="rId4"/>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E54F9-BAD1-4A62-AEE8-6CADA71F7EEB}">
  <sheetPr>
    <tabColor theme="5"/>
  </sheetPr>
  <dimension ref="A1:V40"/>
  <sheetViews>
    <sheetView showGridLines="0" workbookViewId="0">
      <selection activeCell="C33" sqref="C33"/>
    </sheetView>
  </sheetViews>
  <sheetFormatPr defaultRowHeight="15" outlineLevelRow="2" x14ac:dyDescent="0.25"/>
  <cols>
    <col min="1" max="1" width="14.42578125" customWidth="1"/>
    <col min="2" max="3" width="11" bestFit="1" customWidth="1"/>
    <col min="4" max="4" width="19.5703125" customWidth="1"/>
    <col min="5" max="5" width="12.7109375" customWidth="1"/>
    <col min="6" max="6" width="16.7109375" customWidth="1"/>
    <col min="7" max="7" width="22.28515625" customWidth="1"/>
    <col min="8" max="8" width="22.42578125" customWidth="1"/>
    <col min="10" max="10" width="28.42578125" customWidth="1"/>
  </cols>
  <sheetData>
    <row r="1" spans="1:22" ht="23.25" x14ac:dyDescent="0.25">
      <c r="E1" s="35"/>
      <c r="F1" s="36"/>
      <c r="G1" s="36"/>
    </row>
    <row r="2" spans="1:22" ht="23.25" x14ac:dyDescent="0.25">
      <c r="E2" s="35"/>
      <c r="F2" s="36"/>
      <c r="G2" s="36"/>
    </row>
    <row r="3" spans="1:22" ht="15.75" thickBot="1" x14ac:dyDescent="0.3">
      <c r="A3" s="31" t="s">
        <v>23</v>
      </c>
      <c r="B3" s="31" t="s">
        <v>0</v>
      </c>
      <c r="C3" s="31" t="s">
        <v>1</v>
      </c>
      <c r="D3" s="31" t="s">
        <v>2</v>
      </c>
      <c r="E3" s="32" t="s">
        <v>3</v>
      </c>
      <c r="F3" s="31" t="s">
        <v>15</v>
      </c>
      <c r="G3" s="31" t="s">
        <v>17</v>
      </c>
      <c r="H3" s="31" t="s">
        <v>16</v>
      </c>
      <c r="I3" s="31" t="s">
        <v>4</v>
      </c>
      <c r="J3" s="31" t="s">
        <v>35</v>
      </c>
      <c r="K3" s="42" t="s">
        <v>67</v>
      </c>
      <c r="L3" s="42"/>
      <c r="M3" s="42"/>
    </row>
    <row r="4" spans="1:22" ht="15.75" outlineLevel="2" thickTop="1" x14ac:dyDescent="0.25">
      <c r="A4" s="2">
        <v>1002</v>
      </c>
      <c r="B4" s="2" t="s">
        <v>6</v>
      </c>
      <c r="C4" s="2" t="s">
        <v>12</v>
      </c>
      <c r="D4" s="2">
        <v>600</v>
      </c>
      <c r="E4" s="3">
        <v>40</v>
      </c>
      <c r="F4" s="6">
        <f>D4*E4</f>
        <v>24000</v>
      </c>
      <c r="G4" s="2"/>
      <c r="H4" s="2"/>
      <c r="I4" s="2"/>
      <c r="J4" s="2"/>
      <c r="K4" s="43" t="s">
        <v>69</v>
      </c>
      <c r="L4" s="43"/>
      <c r="M4" s="43"/>
      <c r="N4" s="43"/>
      <c r="O4" s="43"/>
      <c r="P4" s="43"/>
      <c r="Q4" s="43"/>
      <c r="R4" s="43"/>
      <c r="S4" s="43"/>
    </row>
    <row r="5" spans="1:22" outlineLevel="2" x14ac:dyDescent="0.25">
      <c r="A5" s="2">
        <v>1012</v>
      </c>
      <c r="B5" s="2" t="s">
        <v>6</v>
      </c>
      <c r="C5" s="2" t="s">
        <v>13</v>
      </c>
      <c r="D5" s="2">
        <v>600</v>
      </c>
      <c r="E5" s="3">
        <v>40</v>
      </c>
      <c r="F5" s="6">
        <f>D5*E5</f>
        <v>24000</v>
      </c>
      <c r="G5" s="2"/>
      <c r="H5" s="2"/>
      <c r="I5" s="2"/>
      <c r="J5" s="2"/>
      <c r="K5" s="44" t="s">
        <v>45</v>
      </c>
      <c r="L5" s="44"/>
      <c r="M5" s="44"/>
      <c r="N5" s="44"/>
      <c r="O5" s="44"/>
      <c r="P5" s="44"/>
      <c r="Q5" s="44"/>
      <c r="R5" s="44"/>
      <c r="S5" s="44"/>
      <c r="T5" s="44"/>
      <c r="U5" s="44"/>
      <c r="V5" s="44"/>
    </row>
    <row r="6" spans="1:22" outlineLevel="2" x14ac:dyDescent="0.25">
      <c r="A6" s="2">
        <v>1016</v>
      </c>
      <c r="B6" s="2" t="s">
        <v>6</v>
      </c>
      <c r="C6" s="2" t="s">
        <v>14</v>
      </c>
      <c r="D6" s="2">
        <v>10</v>
      </c>
      <c r="E6" s="3">
        <v>25</v>
      </c>
      <c r="F6" s="6">
        <f>D6*E6</f>
        <v>250</v>
      </c>
      <c r="G6" s="2"/>
      <c r="H6" s="2"/>
      <c r="I6" s="2"/>
      <c r="J6" s="2"/>
      <c r="K6" s="44" t="s">
        <v>46</v>
      </c>
      <c r="L6" s="44"/>
      <c r="M6" s="44"/>
      <c r="N6" s="44"/>
      <c r="O6" s="44"/>
      <c r="P6" s="44"/>
      <c r="Q6" s="44"/>
      <c r="R6" s="44"/>
      <c r="S6" s="44"/>
      <c r="T6" s="44"/>
      <c r="U6" s="44"/>
      <c r="V6" s="44"/>
    </row>
    <row r="7" spans="1:22" outlineLevel="2" x14ac:dyDescent="0.25">
      <c r="A7" s="2">
        <v>1017</v>
      </c>
      <c r="B7" s="2" t="s">
        <v>6</v>
      </c>
      <c r="C7" s="2" t="s">
        <v>14</v>
      </c>
      <c r="D7" s="2">
        <v>100</v>
      </c>
      <c r="E7" s="3">
        <v>2</v>
      </c>
      <c r="F7" s="6">
        <f>D7*E7</f>
        <v>200</v>
      </c>
      <c r="G7" s="2"/>
      <c r="H7" s="2"/>
      <c r="I7" s="2"/>
      <c r="J7" s="2"/>
      <c r="K7" s="44" t="s">
        <v>47</v>
      </c>
    </row>
    <row r="8" spans="1:22" outlineLevel="1" x14ac:dyDescent="0.25">
      <c r="A8" s="2"/>
      <c r="B8" s="5" t="s">
        <v>26</v>
      </c>
      <c r="C8" s="2"/>
      <c r="D8" s="2"/>
      <c r="E8" s="3"/>
      <c r="F8" s="57">
        <f>SUBTOTAL(9,F4:F7)</f>
        <v>48450</v>
      </c>
      <c r="G8" s="57">
        <f>F8</f>
        <v>48450</v>
      </c>
      <c r="H8" s="58">
        <f>G8/$F$30</f>
        <v>0.6333333333333333</v>
      </c>
      <c r="I8" s="11" t="s">
        <v>19</v>
      </c>
      <c r="J8" s="58">
        <f>Table3[[#This Row],[Annual $ Usage]]/$F$30</f>
        <v>0.6333333333333333</v>
      </c>
      <c r="K8" s="44" t="s">
        <v>80</v>
      </c>
    </row>
    <row r="9" spans="1:22" ht="15.75" outlineLevel="2" collapsed="1" thickBot="1" x14ac:dyDescent="0.3">
      <c r="A9" s="2">
        <v>1001</v>
      </c>
      <c r="B9" s="2" t="s">
        <v>5</v>
      </c>
      <c r="C9" s="2" t="s">
        <v>11</v>
      </c>
      <c r="D9" s="4">
        <v>1100</v>
      </c>
      <c r="E9" s="3">
        <v>2</v>
      </c>
      <c r="F9" s="6">
        <f>D9*E9</f>
        <v>2200</v>
      </c>
      <c r="G9" s="2"/>
      <c r="H9" s="10">
        <f t="shared" ref="H9:H29" si="0">G9/$F$30</f>
        <v>0</v>
      </c>
      <c r="I9" s="11"/>
      <c r="J9" s="10">
        <f>Table3[[#This Row],[Annual $ Usage]]/$F$30</f>
        <v>2.8758169934640521E-2</v>
      </c>
      <c r="K9" s="42" t="s">
        <v>18</v>
      </c>
      <c r="L9" s="42"/>
      <c r="M9" s="42"/>
    </row>
    <row r="10" spans="1:22" ht="15.75" outlineLevel="2" thickTop="1" x14ac:dyDescent="0.25">
      <c r="A10" s="2">
        <v>1014</v>
      </c>
      <c r="B10" s="2" t="s">
        <v>5</v>
      </c>
      <c r="C10" s="2" t="s">
        <v>12</v>
      </c>
      <c r="D10" s="2">
        <v>1300</v>
      </c>
      <c r="E10" s="3">
        <v>1</v>
      </c>
      <c r="F10" s="6">
        <f>D10*E10</f>
        <v>1300</v>
      </c>
      <c r="G10" s="2"/>
      <c r="H10" s="10">
        <f t="shared" si="0"/>
        <v>0</v>
      </c>
      <c r="I10" s="11"/>
      <c r="J10" s="10">
        <f>Table3[[#This Row],[Annual $ Usage]]/$F$30</f>
        <v>1.699346405228758E-2</v>
      </c>
      <c r="K10" t="s">
        <v>48</v>
      </c>
    </row>
    <row r="11" spans="1:22" outlineLevel="2" x14ac:dyDescent="0.25">
      <c r="A11" s="2">
        <v>1015</v>
      </c>
      <c r="B11" s="2" t="s">
        <v>5</v>
      </c>
      <c r="C11" s="2" t="s">
        <v>13</v>
      </c>
      <c r="D11" s="2">
        <v>100</v>
      </c>
      <c r="E11" s="3">
        <v>60</v>
      </c>
      <c r="F11" s="6">
        <f>D11*E11</f>
        <v>6000</v>
      </c>
      <c r="G11" s="2"/>
      <c r="H11" s="10">
        <f t="shared" si="0"/>
        <v>0</v>
      </c>
      <c r="I11" s="11"/>
      <c r="J11" s="10">
        <f>Table3[[#This Row],[Annual $ Usage]]/$F$30</f>
        <v>7.8431372549019607E-2</v>
      </c>
      <c r="K11" t="s">
        <v>49</v>
      </c>
    </row>
    <row r="12" spans="1:22" outlineLevel="2" x14ac:dyDescent="0.25">
      <c r="A12" s="2">
        <v>1019</v>
      </c>
      <c r="B12" s="2" t="s">
        <v>5</v>
      </c>
      <c r="C12" s="2" t="s">
        <v>12</v>
      </c>
      <c r="D12" s="2">
        <v>200</v>
      </c>
      <c r="E12" s="3">
        <v>2</v>
      </c>
      <c r="F12" s="6">
        <f>D12*E12</f>
        <v>400</v>
      </c>
      <c r="G12" s="2"/>
      <c r="H12" s="10">
        <f t="shared" si="0"/>
        <v>0</v>
      </c>
      <c r="I12" s="11"/>
      <c r="J12" s="10">
        <f>Table3[[#This Row],[Annual $ Usage]]/$F$30</f>
        <v>5.2287581699346402E-3</v>
      </c>
      <c r="K12" t="s">
        <v>50</v>
      </c>
    </row>
    <row r="13" spans="1:22" outlineLevel="2" collapsed="1" x14ac:dyDescent="0.25">
      <c r="A13" s="2">
        <v>1020</v>
      </c>
      <c r="B13" s="2" t="s">
        <v>5</v>
      </c>
      <c r="C13" s="2" t="s">
        <v>13</v>
      </c>
      <c r="D13" s="2">
        <v>500</v>
      </c>
      <c r="E13" s="3">
        <v>1</v>
      </c>
      <c r="F13" s="6">
        <f>D13*E13</f>
        <v>500</v>
      </c>
      <c r="G13" s="2"/>
      <c r="H13" s="10">
        <f t="shared" si="0"/>
        <v>0</v>
      </c>
      <c r="I13" s="11"/>
      <c r="J13" s="10">
        <f>Table3[[#This Row],[Annual $ Usage]]/$F$30</f>
        <v>6.5359477124183009E-3</v>
      </c>
    </row>
    <row r="14" spans="1:22" outlineLevel="1" x14ac:dyDescent="0.25">
      <c r="A14" s="2"/>
      <c r="B14" s="5" t="s">
        <v>24</v>
      </c>
      <c r="C14" s="2"/>
      <c r="D14" s="2"/>
      <c r="E14" s="3"/>
      <c r="F14" s="57">
        <f>SUBTOTAL(9,F9:F13)</f>
        <v>10400</v>
      </c>
      <c r="G14" s="57">
        <f>G8+F14</f>
        <v>58850</v>
      </c>
      <c r="H14" s="58">
        <f t="shared" si="0"/>
        <v>0.76928104575163403</v>
      </c>
      <c r="I14" s="11" t="s">
        <v>19</v>
      </c>
      <c r="J14" s="58">
        <f>Table3[[#This Row],[Annual $ Usage]]/$F$30</f>
        <v>0.13594771241830064</v>
      </c>
    </row>
    <row r="15" spans="1:22" outlineLevel="2" x14ac:dyDescent="0.25">
      <c r="A15" s="2">
        <v>1005</v>
      </c>
      <c r="B15" s="2" t="s">
        <v>8</v>
      </c>
      <c r="C15" s="2" t="s">
        <v>14</v>
      </c>
      <c r="D15" s="2">
        <v>100</v>
      </c>
      <c r="E15" s="3">
        <v>60</v>
      </c>
      <c r="F15" s="6">
        <f>D15*E15</f>
        <v>6000</v>
      </c>
      <c r="G15" s="2"/>
      <c r="H15" s="10">
        <f t="shared" si="0"/>
        <v>0</v>
      </c>
      <c r="I15" s="11"/>
      <c r="J15" s="10">
        <f>Table3[[#This Row],[Annual $ Usage]]/$F$30</f>
        <v>7.8431372549019607E-2</v>
      </c>
    </row>
    <row r="16" spans="1:22" outlineLevel="2" x14ac:dyDescent="0.25">
      <c r="A16" s="2">
        <v>1009</v>
      </c>
      <c r="B16" s="2" t="s">
        <v>8</v>
      </c>
      <c r="C16" s="2" t="s">
        <v>12</v>
      </c>
      <c r="D16" s="2">
        <v>200</v>
      </c>
      <c r="E16" s="3">
        <v>2</v>
      </c>
      <c r="F16" s="6">
        <f>D16*E16</f>
        <v>400</v>
      </c>
      <c r="G16" s="2"/>
      <c r="H16" s="10">
        <f t="shared" si="0"/>
        <v>0</v>
      </c>
      <c r="I16" s="11"/>
      <c r="J16" s="10">
        <f>Table3[[#This Row],[Annual $ Usage]]/$F$30</f>
        <v>5.2287581699346402E-3</v>
      </c>
    </row>
    <row r="17" spans="1:11" outlineLevel="2" x14ac:dyDescent="0.25">
      <c r="A17" s="2">
        <v>1010</v>
      </c>
      <c r="B17" s="2" t="s">
        <v>8</v>
      </c>
      <c r="C17" s="2" t="s">
        <v>12</v>
      </c>
      <c r="D17" s="2">
        <v>500</v>
      </c>
      <c r="E17" s="3">
        <v>1</v>
      </c>
      <c r="F17" s="6">
        <f>D17*E17</f>
        <v>500</v>
      </c>
      <c r="G17" s="2"/>
      <c r="H17" s="10">
        <f t="shared" si="0"/>
        <v>0</v>
      </c>
      <c r="I17" s="11"/>
      <c r="J17" s="10">
        <f>Table3[[#This Row],[Annual $ Usage]]/$F$30</f>
        <v>6.5359477124183009E-3</v>
      </c>
    </row>
    <row r="18" spans="1:11" outlineLevel="1" x14ac:dyDescent="0.25">
      <c r="A18" s="2"/>
      <c r="B18" s="5" t="s">
        <v>27</v>
      </c>
      <c r="C18" s="2"/>
      <c r="D18" s="2"/>
      <c r="E18" s="3"/>
      <c r="F18" s="57">
        <f>SUBTOTAL(9,F15:F17)</f>
        <v>6900</v>
      </c>
      <c r="G18" s="57">
        <f>G14+F18</f>
        <v>65750</v>
      </c>
      <c r="H18" s="58">
        <f t="shared" si="0"/>
        <v>0.85947712418300659</v>
      </c>
      <c r="I18" s="11" t="s">
        <v>20</v>
      </c>
      <c r="J18" s="58">
        <f>Table3[[#This Row],[Annual $ Usage]]/$F$30</f>
        <v>9.0196078431372548E-2</v>
      </c>
    </row>
    <row r="19" spans="1:11" outlineLevel="2" x14ac:dyDescent="0.25">
      <c r="A19" s="2">
        <v>1003</v>
      </c>
      <c r="B19" s="2" t="s">
        <v>7</v>
      </c>
      <c r="C19" s="2" t="s">
        <v>13</v>
      </c>
      <c r="D19" s="2">
        <v>100</v>
      </c>
      <c r="E19" s="3">
        <v>4</v>
      </c>
      <c r="F19" s="6">
        <f>D19*E19</f>
        <v>400</v>
      </c>
      <c r="G19" s="2"/>
      <c r="H19" s="10">
        <f t="shared" si="0"/>
        <v>0</v>
      </c>
      <c r="I19" s="11"/>
      <c r="J19" s="10">
        <f>Table3[[#This Row],[Annual $ Usage]]/$F$30</f>
        <v>5.2287581699346402E-3</v>
      </c>
    </row>
    <row r="20" spans="1:11" outlineLevel="2" x14ac:dyDescent="0.25">
      <c r="A20" s="2">
        <v>1004</v>
      </c>
      <c r="B20" s="2" t="s">
        <v>7</v>
      </c>
      <c r="C20" s="2" t="s">
        <v>14</v>
      </c>
      <c r="D20" s="2">
        <v>1300</v>
      </c>
      <c r="E20" s="3">
        <v>1</v>
      </c>
      <c r="F20" s="6">
        <f>D20*E20</f>
        <v>1300</v>
      </c>
      <c r="G20" s="2"/>
      <c r="H20" s="10">
        <f t="shared" si="0"/>
        <v>0</v>
      </c>
      <c r="I20" s="11"/>
      <c r="J20" s="10">
        <f>Table3[[#This Row],[Annual $ Usage]]/$F$30</f>
        <v>1.699346405228758E-2</v>
      </c>
    </row>
    <row r="21" spans="1:11" outlineLevel="2" x14ac:dyDescent="0.25">
      <c r="A21" s="2">
        <v>1011</v>
      </c>
      <c r="B21" s="2" t="s">
        <v>7</v>
      </c>
      <c r="C21" s="2" t="s">
        <v>13</v>
      </c>
      <c r="D21" s="2">
        <v>1100</v>
      </c>
      <c r="E21" s="3">
        <v>2</v>
      </c>
      <c r="F21" s="6">
        <f>D21*E21</f>
        <v>2200</v>
      </c>
      <c r="G21" s="2"/>
      <c r="H21" s="10">
        <f t="shared" si="0"/>
        <v>0</v>
      </c>
      <c r="I21" s="11"/>
      <c r="J21" s="10">
        <f>Table3[[#This Row],[Annual $ Usage]]/$F$30</f>
        <v>2.8758169934640521E-2</v>
      </c>
    </row>
    <row r="22" spans="1:11" outlineLevel="1" x14ac:dyDescent="0.25">
      <c r="A22" s="2"/>
      <c r="B22" s="5" t="s">
        <v>28</v>
      </c>
      <c r="C22" s="2"/>
      <c r="D22" s="2"/>
      <c r="E22" s="3"/>
      <c r="F22" s="57">
        <f>SUBTOTAL(9,F19:F21)</f>
        <v>3900</v>
      </c>
      <c r="G22" s="57">
        <f>G18+F22</f>
        <v>69650</v>
      </c>
      <c r="H22" s="58">
        <f t="shared" si="0"/>
        <v>0.91045751633986927</v>
      </c>
      <c r="I22" s="11" t="s">
        <v>20</v>
      </c>
      <c r="J22" s="58">
        <f>Table3[[#This Row],[Annual $ Usage]]/$F$30</f>
        <v>5.0980392156862744E-2</v>
      </c>
    </row>
    <row r="23" spans="1:11" outlineLevel="2" x14ac:dyDescent="0.25">
      <c r="A23" s="2">
        <v>1006</v>
      </c>
      <c r="B23" s="2" t="s">
        <v>9</v>
      </c>
      <c r="C23" s="2" t="s">
        <v>14</v>
      </c>
      <c r="D23" s="2">
        <v>10</v>
      </c>
      <c r="E23" s="3">
        <v>25</v>
      </c>
      <c r="F23" s="6">
        <f>D23*E23</f>
        <v>250</v>
      </c>
      <c r="G23" s="2"/>
      <c r="H23" s="10">
        <f t="shared" si="0"/>
        <v>0</v>
      </c>
      <c r="I23" s="11"/>
      <c r="J23" s="10">
        <f>Table3[[#This Row],[Annual $ Usage]]/$F$30</f>
        <v>3.2679738562091504E-3</v>
      </c>
    </row>
    <row r="24" spans="1:11" outlineLevel="2" x14ac:dyDescent="0.25">
      <c r="A24" s="2">
        <v>1013</v>
      </c>
      <c r="B24" s="2" t="s">
        <v>9</v>
      </c>
      <c r="C24" s="2" t="s">
        <v>11</v>
      </c>
      <c r="D24" s="2">
        <v>100</v>
      </c>
      <c r="E24" s="3">
        <v>4</v>
      </c>
      <c r="F24" s="6">
        <f>D24*E24</f>
        <v>400</v>
      </c>
      <c r="G24" s="2"/>
      <c r="H24" s="10">
        <f t="shared" si="0"/>
        <v>0</v>
      </c>
      <c r="I24" s="11"/>
      <c r="J24" s="10">
        <f>Table3[[#This Row],[Annual $ Usage]]/$F$30</f>
        <v>5.2287581699346402E-3</v>
      </c>
    </row>
    <row r="25" spans="1:11" outlineLevel="2" x14ac:dyDescent="0.25">
      <c r="A25" s="2">
        <v>1018</v>
      </c>
      <c r="B25" s="2" t="s">
        <v>9</v>
      </c>
      <c r="C25" s="2" t="s">
        <v>11</v>
      </c>
      <c r="D25" s="2">
        <v>1500</v>
      </c>
      <c r="E25" s="3">
        <v>2</v>
      </c>
      <c r="F25" s="6">
        <f>D25*E25</f>
        <v>3000</v>
      </c>
      <c r="G25" s="2"/>
      <c r="H25" s="10">
        <f t="shared" si="0"/>
        <v>0</v>
      </c>
      <c r="I25" s="11"/>
      <c r="J25" s="10">
        <f>Table3[[#This Row],[Annual $ Usage]]/$F$30</f>
        <v>3.9215686274509803E-2</v>
      </c>
    </row>
    <row r="26" spans="1:11" outlineLevel="1" x14ac:dyDescent="0.25">
      <c r="A26" s="2"/>
      <c r="B26" s="5" t="s">
        <v>25</v>
      </c>
      <c r="C26" s="2"/>
      <c r="D26" s="2"/>
      <c r="E26" s="3"/>
      <c r="F26" s="57">
        <f>SUBTOTAL(9,F23:F25)</f>
        <v>3650</v>
      </c>
      <c r="G26" s="57">
        <f>G22+F26</f>
        <v>73300</v>
      </c>
      <c r="H26" s="58">
        <f t="shared" si="0"/>
        <v>0.95816993464052291</v>
      </c>
      <c r="I26" s="11" t="s">
        <v>21</v>
      </c>
      <c r="J26" s="58">
        <f>Table3[[#This Row],[Annual $ Usage]]/$F$30</f>
        <v>4.7712418300653592E-2</v>
      </c>
    </row>
    <row r="27" spans="1:11" outlineLevel="2" x14ac:dyDescent="0.25">
      <c r="A27" s="2">
        <v>1007</v>
      </c>
      <c r="B27" s="2" t="s">
        <v>10</v>
      </c>
      <c r="C27" s="2" t="s">
        <v>11</v>
      </c>
      <c r="D27" s="2">
        <v>100</v>
      </c>
      <c r="E27" s="3">
        <v>2</v>
      </c>
      <c r="F27" s="6">
        <f>D27*E27</f>
        <v>200</v>
      </c>
      <c r="G27" s="2"/>
      <c r="H27" s="10">
        <f t="shared" si="0"/>
        <v>0</v>
      </c>
      <c r="I27" s="11"/>
      <c r="J27" s="10">
        <f>Table3[[#This Row],[Annual $ Usage]]/$F$30</f>
        <v>2.6143790849673201E-3</v>
      </c>
    </row>
    <row r="28" spans="1:11" outlineLevel="2" x14ac:dyDescent="0.25">
      <c r="A28" s="2">
        <v>1008</v>
      </c>
      <c r="B28" s="2" t="s">
        <v>10</v>
      </c>
      <c r="C28" s="2" t="s">
        <v>11</v>
      </c>
      <c r="D28" s="2">
        <v>1500</v>
      </c>
      <c r="E28" s="3">
        <v>2</v>
      </c>
      <c r="F28" s="6">
        <f>D28*E28</f>
        <v>3000</v>
      </c>
      <c r="G28" s="2"/>
      <c r="H28" s="10">
        <f t="shared" si="0"/>
        <v>0</v>
      </c>
      <c r="I28" s="11"/>
      <c r="J28" s="10">
        <f>Table3[[#This Row],[Annual $ Usage]]/$F$30</f>
        <v>3.9215686274509803E-2</v>
      </c>
    </row>
    <row r="29" spans="1:11" outlineLevel="1" x14ac:dyDescent="0.25">
      <c r="A29" s="9"/>
      <c r="B29" s="5" t="s">
        <v>29</v>
      </c>
      <c r="C29" s="2"/>
      <c r="D29" s="2"/>
      <c r="E29" s="3"/>
      <c r="F29" s="57">
        <f>SUBTOTAL(9,F27:F28)</f>
        <v>3200</v>
      </c>
      <c r="G29" s="57">
        <f>G26+F29</f>
        <v>76500</v>
      </c>
      <c r="H29" s="58">
        <f t="shared" si="0"/>
        <v>1</v>
      </c>
      <c r="I29" s="11" t="s">
        <v>21</v>
      </c>
      <c r="J29" s="58">
        <f>Table3[[#This Row],[Annual $ Usage]]/$F$30</f>
        <v>4.1830065359477121E-2</v>
      </c>
    </row>
    <row r="30" spans="1:11" x14ac:dyDescent="0.25">
      <c r="A30" s="9"/>
      <c r="B30" s="12" t="s">
        <v>30</v>
      </c>
      <c r="C30" s="13"/>
      <c r="D30" s="13"/>
      <c r="E30" s="14"/>
      <c r="F30" s="15">
        <f>SUBTOTAL(9,F4:F28)</f>
        <v>76500</v>
      </c>
      <c r="G30" s="9"/>
      <c r="H30" s="9"/>
      <c r="I30" s="9"/>
      <c r="J30" s="9"/>
    </row>
    <row r="32" spans="1:11" ht="15.75" x14ac:dyDescent="0.25">
      <c r="A32" s="59" t="s">
        <v>70</v>
      </c>
      <c r="B32" s="59"/>
      <c r="C32" s="59"/>
      <c r="D32" s="59"/>
      <c r="E32" s="59"/>
      <c r="F32" s="59"/>
      <c r="G32" s="59"/>
      <c r="H32" s="59"/>
      <c r="I32" s="59"/>
      <c r="J32" s="59"/>
      <c r="K32" s="59"/>
    </row>
    <row r="33" spans="1:11" ht="15.75" x14ac:dyDescent="0.25">
      <c r="A33" s="59" t="s">
        <v>71</v>
      </c>
      <c r="B33" s="59"/>
      <c r="C33" s="59"/>
      <c r="D33" s="59"/>
      <c r="E33" s="59"/>
      <c r="F33" s="59"/>
      <c r="G33" s="59"/>
      <c r="H33" s="59"/>
      <c r="I33" s="59"/>
      <c r="J33" s="59"/>
      <c r="K33" s="59"/>
    </row>
    <row r="34" spans="1:11" ht="15.75" x14ac:dyDescent="0.25">
      <c r="A34" s="59" t="s">
        <v>81</v>
      </c>
      <c r="B34" s="59"/>
      <c r="C34" s="59"/>
      <c r="D34" s="59"/>
      <c r="E34" s="59"/>
      <c r="F34" s="59"/>
      <c r="G34" s="59"/>
      <c r="H34" s="59"/>
      <c r="I34" s="59"/>
      <c r="J34" s="59"/>
      <c r="K34" s="59"/>
    </row>
    <row r="35" spans="1:11" ht="15.75" x14ac:dyDescent="0.25">
      <c r="A35" s="59"/>
      <c r="B35" s="59"/>
      <c r="C35" s="59"/>
      <c r="D35" s="59"/>
      <c r="E35" s="59"/>
      <c r="F35" s="59"/>
      <c r="G35" s="59"/>
      <c r="H35" s="59"/>
      <c r="I35" s="59"/>
      <c r="J35" s="59"/>
      <c r="K35" s="59"/>
    </row>
    <row r="36" spans="1:11" ht="15.75" x14ac:dyDescent="0.25">
      <c r="A36" s="60" t="s">
        <v>76</v>
      </c>
      <c r="B36" s="59"/>
      <c r="C36" s="59"/>
      <c r="D36" s="59"/>
      <c r="E36" s="59"/>
      <c r="F36" s="59"/>
      <c r="G36" s="59"/>
      <c r="H36" s="59"/>
      <c r="I36" s="59"/>
      <c r="J36" s="59"/>
      <c r="K36" s="59"/>
    </row>
    <row r="37" spans="1:11" ht="15.75" x14ac:dyDescent="0.25">
      <c r="A37" s="59" t="s">
        <v>73</v>
      </c>
      <c r="B37" s="59"/>
      <c r="C37" s="59"/>
      <c r="D37" s="59"/>
      <c r="E37" s="59"/>
      <c r="F37" s="59"/>
      <c r="G37" s="59"/>
      <c r="H37" s="59"/>
      <c r="I37" s="59"/>
      <c r="J37" s="59"/>
      <c r="K37" s="59"/>
    </row>
    <row r="38" spans="1:11" ht="15.75" x14ac:dyDescent="0.25">
      <c r="A38" s="59" t="s">
        <v>74</v>
      </c>
      <c r="B38" s="59"/>
      <c r="C38" s="59"/>
      <c r="D38" s="59"/>
      <c r="E38" s="59"/>
      <c r="F38" s="59"/>
      <c r="G38" s="59"/>
      <c r="H38" s="59"/>
      <c r="I38" s="59"/>
      <c r="J38" s="59"/>
      <c r="K38" s="59"/>
    </row>
    <row r="39" spans="1:11" ht="15.75" x14ac:dyDescent="0.25">
      <c r="A39" s="59" t="s">
        <v>75</v>
      </c>
      <c r="B39" s="59"/>
      <c r="C39" s="59"/>
      <c r="D39" s="59"/>
      <c r="E39" s="59"/>
      <c r="F39" s="59"/>
      <c r="G39" s="59"/>
      <c r="H39" s="59"/>
      <c r="I39" s="59"/>
      <c r="J39" s="59"/>
      <c r="K39" s="59"/>
    </row>
    <row r="40" spans="1:11" ht="15.75" x14ac:dyDescent="0.25">
      <c r="A40" s="59"/>
      <c r="B40" s="59"/>
      <c r="C40" s="59"/>
      <c r="D40" s="59"/>
      <c r="E40" s="59"/>
      <c r="F40" s="59"/>
      <c r="G40" s="59"/>
      <c r="H40" s="59"/>
      <c r="I40" s="59"/>
      <c r="J40" s="59"/>
      <c r="K40" s="59"/>
    </row>
  </sheetData>
  <sortState xmlns:xlrd2="http://schemas.microsoft.com/office/spreadsheetml/2017/richdata2" ref="A4:J29">
    <sortCondition descending="1" ref="F9"/>
  </sortState>
  <phoneticPr fontId="20" type="noConversion"/>
  <pageMargins left="0.7" right="0.7" top="0.75" bottom="0.75" header="0.3" footer="0.3"/>
  <drawing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0D3CE-F0C9-4228-9E93-F4FCF988B6C3}">
  <sheetPr>
    <tabColor theme="5" tint="-0.249977111117893"/>
  </sheetPr>
  <dimension ref="A1:O36"/>
  <sheetViews>
    <sheetView showGridLines="0" topLeftCell="A7" workbookViewId="0">
      <selection activeCell="A34" sqref="A34"/>
    </sheetView>
  </sheetViews>
  <sheetFormatPr defaultRowHeight="15" outlineLevelRow="2" x14ac:dyDescent="0.25"/>
  <cols>
    <col min="1" max="1" width="14.42578125" customWidth="1"/>
    <col min="2" max="3" width="11" bestFit="1" customWidth="1"/>
    <col min="4" max="4" width="19.5703125" customWidth="1"/>
    <col min="5" max="5" width="12.7109375" customWidth="1"/>
    <col min="6" max="6" width="16.7109375" customWidth="1"/>
    <col min="7" max="7" width="22.28515625" customWidth="1"/>
    <col min="8" max="8" width="22.42578125" customWidth="1"/>
  </cols>
  <sheetData>
    <row r="1" spans="1:15" ht="23.25" x14ac:dyDescent="0.25">
      <c r="E1" s="35"/>
      <c r="F1" s="36"/>
      <c r="G1" s="36"/>
    </row>
    <row r="2" spans="1:15" ht="23.25" x14ac:dyDescent="0.25">
      <c r="E2" s="35"/>
      <c r="F2" s="36"/>
      <c r="G2" s="36"/>
    </row>
    <row r="3" spans="1:15" ht="15.75" thickBot="1" x14ac:dyDescent="0.3">
      <c r="A3" s="31" t="s">
        <v>23</v>
      </c>
      <c r="B3" s="31" t="s">
        <v>0</v>
      </c>
      <c r="C3" s="31" t="s">
        <v>1</v>
      </c>
      <c r="D3" s="31" t="s">
        <v>2</v>
      </c>
      <c r="E3" s="32" t="s">
        <v>3</v>
      </c>
      <c r="F3" s="31" t="s">
        <v>15</v>
      </c>
      <c r="G3" s="31" t="s">
        <v>17</v>
      </c>
      <c r="H3" s="31" t="s">
        <v>16</v>
      </c>
      <c r="I3" s="31" t="s">
        <v>4</v>
      </c>
      <c r="J3" s="31" t="s">
        <v>35</v>
      </c>
      <c r="K3" s="42" t="s">
        <v>77</v>
      </c>
      <c r="L3" s="42"/>
      <c r="M3" s="42"/>
    </row>
    <row r="4" spans="1:15" ht="15.75" outlineLevel="2" thickTop="1" x14ac:dyDescent="0.25">
      <c r="A4" s="2">
        <v>1003</v>
      </c>
      <c r="B4" s="2" t="s">
        <v>7</v>
      </c>
      <c r="C4" s="2" t="s">
        <v>13</v>
      </c>
      <c r="D4" s="2">
        <v>100</v>
      </c>
      <c r="E4" s="3">
        <v>4</v>
      </c>
      <c r="F4" s="6">
        <f>E4*D4</f>
        <v>400</v>
      </c>
      <c r="G4" s="2"/>
      <c r="H4" s="2"/>
      <c r="I4" s="2"/>
      <c r="J4" s="61"/>
      <c r="K4" s="43" t="s">
        <v>78</v>
      </c>
      <c r="L4" s="43"/>
      <c r="M4" s="43"/>
      <c r="N4" s="43"/>
      <c r="O4" s="43"/>
    </row>
    <row r="5" spans="1:15" outlineLevel="2" x14ac:dyDescent="0.25">
      <c r="A5" s="2">
        <v>1011</v>
      </c>
      <c r="B5" s="2" t="s">
        <v>7</v>
      </c>
      <c r="C5" s="2" t="s">
        <v>13</v>
      </c>
      <c r="D5" s="2">
        <v>1100</v>
      </c>
      <c r="E5" s="3">
        <v>2</v>
      </c>
      <c r="F5" s="6">
        <f>E5*D5</f>
        <v>2200</v>
      </c>
      <c r="G5" s="2"/>
      <c r="H5" s="2"/>
      <c r="I5" s="2"/>
      <c r="J5" s="6"/>
      <c r="K5" s="44" t="s">
        <v>45</v>
      </c>
      <c r="L5" s="44"/>
      <c r="M5" s="44"/>
      <c r="N5" s="44"/>
      <c r="O5" s="44"/>
    </row>
    <row r="6" spans="1:15" outlineLevel="2" x14ac:dyDescent="0.25">
      <c r="A6" s="2">
        <v>1012</v>
      </c>
      <c r="B6" s="2" t="s">
        <v>6</v>
      </c>
      <c r="C6" s="2" t="s">
        <v>13</v>
      </c>
      <c r="D6" s="2">
        <v>600</v>
      </c>
      <c r="E6" s="3">
        <v>40</v>
      </c>
      <c r="F6" s="6">
        <f>E6*D6</f>
        <v>24000</v>
      </c>
      <c r="G6" s="2"/>
      <c r="H6" s="2"/>
      <c r="I6" s="2"/>
      <c r="J6" s="6"/>
      <c r="K6" s="44" t="s">
        <v>46</v>
      </c>
      <c r="L6" s="44"/>
      <c r="M6" s="44"/>
      <c r="N6" s="44"/>
      <c r="O6" s="44"/>
    </row>
    <row r="7" spans="1:15" outlineLevel="2" x14ac:dyDescent="0.25">
      <c r="A7" s="2">
        <v>1015</v>
      </c>
      <c r="B7" s="2" t="s">
        <v>5</v>
      </c>
      <c r="C7" s="2" t="s">
        <v>13</v>
      </c>
      <c r="D7" s="2">
        <v>100</v>
      </c>
      <c r="E7" s="3">
        <v>60</v>
      </c>
      <c r="F7" s="6">
        <f>E7*D7</f>
        <v>6000</v>
      </c>
      <c r="G7" s="2"/>
      <c r="H7" s="2"/>
      <c r="I7" s="2"/>
      <c r="J7" s="6"/>
      <c r="K7" s="44" t="s">
        <v>47</v>
      </c>
    </row>
    <row r="8" spans="1:15" outlineLevel="2" x14ac:dyDescent="0.25">
      <c r="A8" s="2">
        <v>1020</v>
      </c>
      <c r="B8" s="2" t="s">
        <v>5</v>
      </c>
      <c r="C8" s="2" t="s">
        <v>13</v>
      </c>
      <c r="D8" s="2">
        <v>500</v>
      </c>
      <c r="E8" s="3">
        <v>1</v>
      </c>
      <c r="F8" s="6">
        <f>E8*D8</f>
        <v>500</v>
      </c>
      <c r="G8" s="2"/>
      <c r="H8" s="2"/>
      <c r="I8" s="2"/>
      <c r="J8" s="6"/>
      <c r="K8" s="44" t="s">
        <v>79</v>
      </c>
    </row>
    <row r="9" spans="1:15" ht="15.75" outlineLevel="1" thickBot="1" x14ac:dyDescent="0.3">
      <c r="A9" s="2"/>
      <c r="B9" s="2"/>
      <c r="C9" s="5" t="s">
        <v>34</v>
      </c>
      <c r="D9" s="2"/>
      <c r="E9" s="3"/>
      <c r="F9" s="57">
        <f>SUBTOTAL(9,F4:F8)</f>
        <v>33100</v>
      </c>
      <c r="G9" s="57">
        <f>F9</f>
        <v>33100</v>
      </c>
      <c r="H9" s="58">
        <f>G9/$F$28</f>
        <v>0.43267973856209152</v>
      </c>
      <c r="I9" s="11" t="s">
        <v>19</v>
      </c>
      <c r="J9" s="62">
        <f>Table4[[#This Row],[Annual $ Usage]]/F28</f>
        <v>0.43267973856209152</v>
      </c>
      <c r="K9" s="42" t="s">
        <v>18</v>
      </c>
      <c r="L9" s="42"/>
      <c r="M9" s="42"/>
    </row>
    <row r="10" spans="1:15" ht="15.75" outlineLevel="2" thickTop="1" x14ac:dyDescent="0.25">
      <c r="A10" s="2">
        <v>1002</v>
      </c>
      <c r="B10" s="2" t="s">
        <v>6</v>
      </c>
      <c r="C10" s="2" t="s">
        <v>12</v>
      </c>
      <c r="D10" s="2">
        <v>600</v>
      </c>
      <c r="E10" s="3">
        <v>40</v>
      </c>
      <c r="F10" s="6">
        <f>E10*D10</f>
        <v>24000</v>
      </c>
      <c r="G10" s="2"/>
      <c r="H10" s="10">
        <f t="shared" ref="H10:H27" si="0">G10/$F$28</f>
        <v>0</v>
      </c>
      <c r="I10" s="2"/>
      <c r="J10" s="62"/>
      <c r="K10" t="s">
        <v>48</v>
      </c>
    </row>
    <row r="11" spans="1:15" outlineLevel="2" x14ac:dyDescent="0.25">
      <c r="A11" s="2">
        <v>1009</v>
      </c>
      <c r="B11" s="2" t="s">
        <v>8</v>
      </c>
      <c r="C11" s="2" t="s">
        <v>12</v>
      </c>
      <c r="D11" s="2">
        <v>200</v>
      </c>
      <c r="E11" s="3">
        <v>2</v>
      </c>
      <c r="F11" s="6">
        <f>E11*D11</f>
        <v>400</v>
      </c>
      <c r="G11" s="2"/>
      <c r="H11" s="10">
        <f t="shared" si="0"/>
        <v>0</v>
      </c>
      <c r="I11" s="2"/>
      <c r="J11" s="62"/>
      <c r="K11" t="s">
        <v>49</v>
      </c>
    </row>
    <row r="12" spans="1:15" outlineLevel="2" x14ac:dyDescent="0.25">
      <c r="A12" s="2">
        <v>1010</v>
      </c>
      <c r="B12" s="2" t="s">
        <v>8</v>
      </c>
      <c r="C12" s="2" t="s">
        <v>12</v>
      </c>
      <c r="D12" s="2">
        <v>500</v>
      </c>
      <c r="E12" s="3">
        <v>1</v>
      </c>
      <c r="F12" s="6">
        <f>E12*D12</f>
        <v>500</v>
      </c>
      <c r="G12" s="2"/>
      <c r="H12" s="10">
        <f t="shared" si="0"/>
        <v>0</v>
      </c>
      <c r="I12" s="2"/>
      <c r="J12" s="62"/>
      <c r="K12" t="s">
        <v>50</v>
      </c>
    </row>
    <row r="13" spans="1:15" outlineLevel="2" x14ac:dyDescent="0.25">
      <c r="A13" s="2">
        <v>1014</v>
      </c>
      <c r="B13" s="2" t="s">
        <v>5</v>
      </c>
      <c r="C13" s="2" t="s">
        <v>12</v>
      </c>
      <c r="D13" s="2">
        <v>1300</v>
      </c>
      <c r="E13" s="3">
        <v>1</v>
      </c>
      <c r="F13" s="6">
        <f>E13*D13</f>
        <v>1300</v>
      </c>
      <c r="G13" s="2"/>
      <c r="H13" s="10">
        <f t="shared" si="0"/>
        <v>0</v>
      </c>
      <c r="I13" s="2"/>
      <c r="J13" s="62"/>
    </row>
    <row r="14" spans="1:15" outlineLevel="2" x14ac:dyDescent="0.25">
      <c r="A14" s="2">
        <v>1019</v>
      </c>
      <c r="B14" s="2" t="s">
        <v>5</v>
      </c>
      <c r="C14" s="2" t="s">
        <v>12</v>
      </c>
      <c r="D14" s="2">
        <v>200</v>
      </c>
      <c r="E14" s="3">
        <v>2</v>
      </c>
      <c r="F14" s="6">
        <f>E14*D14</f>
        <v>400</v>
      </c>
      <c r="G14" s="2"/>
      <c r="H14" s="10">
        <f t="shared" si="0"/>
        <v>0</v>
      </c>
      <c r="I14" s="2"/>
      <c r="J14" s="62"/>
    </row>
    <row r="15" spans="1:15" outlineLevel="1" x14ac:dyDescent="0.25">
      <c r="A15" s="2"/>
      <c r="B15" s="2"/>
      <c r="C15" s="5" t="s">
        <v>31</v>
      </c>
      <c r="D15" s="2"/>
      <c r="E15" s="3"/>
      <c r="F15" s="57">
        <f>SUBTOTAL(9,F10:F14)</f>
        <v>26600</v>
      </c>
      <c r="G15" s="57">
        <f>F9+F15</f>
        <v>59700</v>
      </c>
      <c r="H15" s="58">
        <f t="shared" si="0"/>
        <v>0.7803921568627451</v>
      </c>
      <c r="I15" s="11" t="s">
        <v>19</v>
      </c>
      <c r="J15" s="62">
        <f>Table4[[#This Row],[Annual $ Usage]]/F28</f>
        <v>0.34771241830065358</v>
      </c>
    </row>
    <row r="16" spans="1:15" outlineLevel="2" x14ac:dyDescent="0.25">
      <c r="A16" s="2">
        <v>1001</v>
      </c>
      <c r="B16" s="2" t="s">
        <v>5</v>
      </c>
      <c r="C16" s="2" t="s">
        <v>11</v>
      </c>
      <c r="D16" s="4">
        <v>1100</v>
      </c>
      <c r="E16" s="3">
        <v>2</v>
      </c>
      <c r="F16" s="6">
        <f>E16*D16</f>
        <v>2200</v>
      </c>
      <c r="G16" s="2"/>
      <c r="H16" s="10">
        <f t="shared" si="0"/>
        <v>0</v>
      </c>
      <c r="I16" s="2"/>
      <c r="J16" s="62"/>
    </row>
    <row r="17" spans="1:10" outlineLevel="2" x14ac:dyDescent="0.25">
      <c r="A17" s="2">
        <v>1007</v>
      </c>
      <c r="B17" s="2" t="s">
        <v>10</v>
      </c>
      <c r="C17" s="2" t="s">
        <v>11</v>
      </c>
      <c r="D17" s="2">
        <v>100</v>
      </c>
      <c r="E17" s="3">
        <v>2</v>
      </c>
      <c r="F17" s="6">
        <f>E17*D17</f>
        <v>200</v>
      </c>
      <c r="G17" s="2"/>
      <c r="H17" s="10">
        <f t="shared" si="0"/>
        <v>0</v>
      </c>
      <c r="I17" s="2"/>
      <c r="J17" s="62"/>
    </row>
    <row r="18" spans="1:10" outlineLevel="2" x14ac:dyDescent="0.25">
      <c r="A18" s="2">
        <v>1008</v>
      </c>
      <c r="B18" s="2" t="s">
        <v>10</v>
      </c>
      <c r="C18" s="2" t="s">
        <v>11</v>
      </c>
      <c r="D18" s="2">
        <v>1500</v>
      </c>
      <c r="E18" s="3">
        <v>2</v>
      </c>
      <c r="F18" s="6">
        <f>E18*D18</f>
        <v>3000</v>
      </c>
      <c r="G18" s="2"/>
      <c r="H18" s="10">
        <f t="shared" si="0"/>
        <v>0</v>
      </c>
      <c r="I18" s="2"/>
      <c r="J18" s="62"/>
    </row>
    <row r="19" spans="1:10" outlineLevel="2" x14ac:dyDescent="0.25">
      <c r="A19" s="2">
        <v>1013</v>
      </c>
      <c r="B19" s="2" t="s">
        <v>9</v>
      </c>
      <c r="C19" s="2" t="s">
        <v>11</v>
      </c>
      <c r="D19" s="2">
        <v>100</v>
      </c>
      <c r="E19" s="3">
        <v>4</v>
      </c>
      <c r="F19" s="6">
        <f>E19*D19</f>
        <v>400</v>
      </c>
      <c r="G19" s="2"/>
      <c r="H19" s="10">
        <f t="shared" si="0"/>
        <v>0</v>
      </c>
      <c r="I19" s="2"/>
      <c r="J19" s="62"/>
    </row>
    <row r="20" spans="1:10" outlineLevel="2" x14ac:dyDescent="0.25">
      <c r="A20" s="2">
        <v>1018</v>
      </c>
      <c r="B20" s="2" t="s">
        <v>9</v>
      </c>
      <c r="C20" s="2" t="s">
        <v>11</v>
      </c>
      <c r="D20" s="2">
        <v>1500</v>
      </c>
      <c r="E20" s="3">
        <v>2</v>
      </c>
      <c r="F20" s="6">
        <f>E20*D20</f>
        <v>3000</v>
      </c>
      <c r="G20" s="2"/>
      <c r="H20" s="10">
        <f t="shared" si="0"/>
        <v>0</v>
      </c>
      <c r="I20" s="2"/>
      <c r="J20" s="62"/>
    </row>
    <row r="21" spans="1:10" outlineLevel="1" x14ac:dyDescent="0.25">
      <c r="A21" s="2"/>
      <c r="B21" s="2"/>
      <c r="C21" s="5" t="s">
        <v>32</v>
      </c>
      <c r="D21" s="2"/>
      <c r="E21" s="3"/>
      <c r="F21" s="57">
        <f>SUBTOTAL(9,F16:F20)</f>
        <v>8800</v>
      </c>
      <c r="G21" s="57">
        <f>G15+F21</f>
        <v>68500</v>
      </c>
      <c r="H21" s="58">
        <f t="shared" si="0"/>
        <v>0.89542483660130723</v>
      </c>
      <c r="I21" s="11" t="s">
        <v>20</v>
      </c>
      <c r="J21" s="62">
        <f>Table4[[#This Row],[Annual $ Usage]]/F28</f>
        <v>0.11503267973856209</v>
      </c>
    </row>
    <row r="22" spans="1:10" outlineLevel="2" x14ac:dyDescent="0.25">
      <c r="A22" s="2">
        <v>1004</v>
      </c>
      <c r="B22" s="2" t="s">
        <v>7</v>
      </c>
      <c r="C22" s="2" t="s">
        <v>14</v>
      </c>
      <c r="D22" s="2">
        <v>1300</v>
      </c>
      <c r="E22" s="3">
        <v>1</v>
      </c>
      <c r="F22" s="6">
        <f>E22*D22</f>
        <v>1300</v>
      </c>
      <c r="G22" s="2"/>
      <c r="H22" s="2">
        <f t="shared" si="0"/>
        <v>0</v>
      </c>
      <c r="I22" s="2"/>
      <c r="J22" s="62"/>
    </row>
    <row r="23" spans="1:10" outlineLevel="2" x14ac:dyDescent="0.25">
      <c r="A23" s="2">
        <v>1005</v>
      </c>
      <c r="B23" s="2" t="s">
        <v>8</v>
      </c>
      <c r="C23" s="2" t="s">
        <v>14</v>
      </c>
      <c r="D23" s="2">
        <v>100</v>
      </c>
      <c r="E23" s="3">
        <v>60</v>
      </c>
      <c r="F23" s="6">
        <f>E23*D23</f>
        <v>6000</v>
      </c>
      <c r="G23" s="2"/>
      <c r="H23" s="2">
        <f t="shared" si="0"/>
        <v>0</v>
      </c>
      <c r="I23" s="2"/>
      <c r="J23" s="62"/>
    </row>
    <row r="24" spans="1:10" outlineLevel="2" x14ac:dyDescent="0.25">
      <c r="A24" s="2">
        <v>1006</v>
      </c>
      <c r="B24" s="2" t="s">
        <v>9</v>
      </c>
      <c r="C24" s="2" t="s">
        <v>14</v>
      </c>
      <c r="D24" s="2">
        <v>10</v>
      </c>
      <c r="E24" s="3">
        <v>25</v>
      </c>
      <c r="F24" s="6">
        <f>E24*D24</f>
        <v>250</v>
      </c>
      <c r="G24" s="2"/>
      <c r="H24" s="2">
        <f t="shared" si="0"/>
        <v>0</v>
      </c>
      <c r="I24" s="2"/>
      <c r="J24" s="62"/>
    </row>
    <row r="25" spans="1:10" outlineLevel="2" x14ac:dyDescent="0.25">
      <c r="A25" s="2">
        <v>1016</v>
      </c>
      <c r="B25" s="2" t="s">
        <v>6</v>
      </c>
      <c r="C25" s="2" t="s">
        <v>14</v>
      </c>
      <c r="D25" s="2">
        <v>10</v>
      </c>
      <c r="E25" s="3">
        <v>25</v>
      </c>
      <c r="F25" s="6">
        <f>E25*D25</f>
        <v>250</v>
      </c>
      <c r="G25" s="2"/>
      <c r="H25" s="2">
        <f t="shared" si="0"/>
        <v>0</v>
      </c>
      <c r="I25" s="2"/>
      <c r="J25" s="62"/>
    </row>
    <row r="26" spans="1:10" outlineLevel="2" x14ac:dyDescent="0.25">
      <c r="A26" s="2">
        <v>1017</v>
      </c>
      <c r="B26" s="2" t="s">
        <v>6</v>
      </c>
      <c r="C26" s="2" t="s">
        <v>14</v>
      </c>
      <c r="D26" s="2">
        <v>100</v>
      </c>
      <c r="E26" s="3">
        <v>2</v>
      </c>
      <c r="F26" s="6">
        <f>E26*D26</f>
        <v>200</v>
      </c>
      <c r="G26" s="2"/>
      <c r="H26" s="2">
        <f t="shared" si="0"/>
        <v>0</v>
      </c>
      <c r="I26" s="2"/>
      <c r="J26" s="62"/>
    </row>
    <row r="27" spans="1:10" outlineLevel="1" x14ac:dyDescent="0.25">
      <c r="A27" s="2"/>
      <c r="B27" s="2"/>
      <c r="C27" s="5" t="s">
        <v>33</v>
      </c>
      <c r="D27" s="2"/>
      <c r="E27" s="3"/>
      <c r="F27" s="57">
        <f>SUBTOTAL(9,F22:F26)</f>
        <v>8000</v>
      </c>
      <c r="G27" s="57">
        <f>G21+F27</f>
        <v>76500</v>
      </c>
      <c r="H27" s="58">
        <f t="shared" si="0"/>
        <v>1</v>
      </c>
      <c r="I27" s="11" t="s">
        <v>21</v>
      </c>
      <c r="J27" s="62">
        <f>Table4[[#This Row],[Annual $ Usage]]/F28</f>
        <v>0.10457516339869281</v>
      </c>
    </row>
    <row r="28" spans="1:10" x14ac:dyDescent="0.25">
      <c r="A28" s="9"/>
      <c r="B28" s="9"/>
      <c r="C28" s="12" t="s">
        <v>30</v>
      </c>
      <c r="D28" s="13"/>
      <c r="E28" s="14"/>
      <c r="F28" s="15">
        <f>SUBTOTAL(9,F4:F26)</f>
        <v>76500</v>
      </c>
      <c r="G28" s="9"/>
      <c r="H28" s="9"/>
      <c r="I28" s="9"/>
      <c r="J28" s="27"/>
    </row>
    <row r="30" spans="1:10" ht="15.75" x14ac:dyDescent="0.25">
      <c r="A30" s="59" t="s">
        <v>70</v>
      </c>
      <c r="B30" s="59"/>
      <c r="C30" s="59"/>
      <c r="D30" s="59"/>
      <c r="E30" s="59"/>
    </row>
    <row r="31" spans="1:10" ht="15.75" x14ac:dyDescent="0.25">
      <c r="A31" s="59" t="s">
        <v>71</v>
      </c>
      <c r="B31" s="59"/>
      <c r="C31" s="59"/>
      <c r="D31" s="59"/>
      <c r="E31" s="59"/>
    </row>
    <row r="32" spans="1:10" ht="15.75" x14ac:dyDescent="0.25">
      <c r="A32" s="59" t="s">
        <v>72</v>
      </c>
      <c r="B32" s="59"/>
      <c r="C32" s="59"/>
      <c r="D32" s="59"/>
      <c r="E32" s="59"/>
    </row>
    <row r="34" spans="1:1" x14ac:dyDescent="0.25">
      <c r="A34" s="55" t="s">
        <v>22</v>
      </c>
    </row>
    <row r="35" spans="1:1" ht="15.75" x14ac:dyDescent="0.25">
      <c r="A35" s="59" t="s">
        <v>82</v>
      </c>
    </row>
    <row r="36" spans="1:1" x14ac:dyDescent="0.25">
      <c r="A36" s="54" t="s">
        <v>83</v>
      </c>
    </row>
  </sheetData>
  <sortState xmlns:xlrd2="http://schemas.microsoft.com/office/spreadsheetml/2017/richdata2" ref="A4:I27">
    <sortCondition descending="1" ref="F9"/>
  </sortState>
  <phoneticPr fontId="20" type="noConversion"/>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BBC38-40E3-42F7-90FC-B3B2E2C79486}">
  <dimension ref="A1:J21"/>
  <sheetViews>
    <sheetView workbookViewId="0">
      <selection activeCell="I11" sqref="I11"/>
    </sheetView>
  </sheetViews>
  <sheetFormatPr defaultRowHeight="15" x14ac:dyDescent="0.25"/>
  <cols>
    <col min="2" max="2" width="14.85546875" customWidth="1"/>
    <col min="3" max="3" width="15" customWidth="1"/>
    <col min="6" max="6" width="11.85546875" customWidth="1"/>
    <col min="7" max="7" width="20.42578125" customWidth="1"/>
    <col min="10" max="10" width="15.5703125" bestFit="1" customWidth="1"/>
  </cols>
  <sheetData>
    <row r="1" spans="1:10" x14ac:dyDescent="0.25">
      <c r="A1" s="68" t="s">
        <v>23</v>
      </c>
      <c r="B1" s="68" t="s">
        <v>0</v>
      </c>
      <c r="C1" s="68" t="s">
        <v>1</v>
      </c>
      <c r="D1" s="68" t="s">
        <v>2</v>
      </c>
      <c r="E1" s="69" t="s">
        <v>3</v>
      </c>
      <c r="F1" s="68" t="s">
        <v>15</v>
      </c>
      <c r="G1" s="68" t="s">
        <v>17</v>
      </c>
    </row>
    <row r="2" spans="1:10" x14ac:dyDescent="0.25">
      <c r="A2" s="70">
        <v>1002</v>
      </c>
      <c r="B2" s="70" t="s">
        <v>6</v>
      </c>
      <c r="C2" s="70" t="s">
        <v>12</v>
      </c>
      <c r="D2" s="70">
        <v>600</v>
      </c>
      <c r="E2" s="71">
        <v>40</v>
      </c>
      <c r="F2" s="72">
        <f t="shared" ref="F2:F21" si="0">D2*E2</f>
        <v>24000</v>
      </c>
      <c r="G2" s="72">
        <f>F2</f>
        <v>24000</v>
      </c>
    </row>
    <row r="3" spans="1:10" x14ac:dyDescent="0.25">
      <c r="A3" s="48">
        <v>1012</v>
      </c>
      <c r="B3" s="48" t="s">
        <v>6</v>
      </c>
      <c r="C3" s="48" t="s">
        <v>13</v>
      </c>
      <c r="D3" s="48">
        <v>600</v>
      </c>
      <c r="E3" s="73">
        <v>40</v>
      </c>
      <c r="F3" s="50">
        <f t="shared" si="0"/>
        <v>24000</v>
      </c>
      <c r="G3" s="50">
        <f>G2+F3</f>
        <v>48000</v>
      </c>
      <c r="I3" s="37">
        <v>1002</v>
      </c>
      <c r="J3" s="37" t="s">
        <v>88</v>
      </c>
    </row>
    <row r="4" spans="1:10" x14ac:dyDescent="0.25">
      <c r="A4" s="70">
        <v>1005</v>
      </c>
      <c r="B4" s="70" t="s">
        <v>8</v>
      </c>
      <c r="C4" s="70" t="s">
        <v>14</v>
      </c>
      <c r="D4" s="70">
        <v>100</v>
      </c>
      <c r="E4" s="71">
        <v>60</v>
      </c>
      <c r="F4" s="72">
        <f t="shared" si="0"/>
        <v>6000</v>
      </c>
      <c r="G4" s="72">
        <f t="shared" ref="G4:G21" si="1">G3+F4</f>
        <v>54000</v>
      </c>
      <c r="I4" s="37">
        <f>VLOOKUP(I3,A2:G21,4,FALSE)</f>
        <v>600</v>
      </c>
      <c r="J4" s="37" t="s">
        <v>89</v>
      </c>
    </row>
    <row r="5" spans="1:10" x14ac:dyDescent="0.25">
      <c r="A5" s="48">
        <v>1015</v>
      </c>
      <c r="B5" s="48" t="s">
        <v>5</v>
      </c>
      <c r="C5" s="48" t="s">
        <v>13</v>
      </c>
      <c r="D5" s="48">
        <v>100</v>
      </c>
      <c r="E5" s="73">
        <v>60</v>
      </c>
      <c r="F5" s="50">
        <f t="shared" si="0"/>
        <v>6000</v>
      </c>
      <c r="G5" s="50">
        <f t="shared" si="1"/>
        <v>60000</v>
      </c>
    </row>
    <row r="6" spans="1:10" x14ac:dyDescent="0.25">
      <c r="A6" s="74">
        <v>1008</v>
      </c>
      <c r="B6" s="74" t="s">
        <v>10</v>
      </c>
      <c r="C6" s="74" t="s">
        <v>11</v>
      </c>
      <c r="D6" s="74">
        <v>1500</v>
      </c>
      <c r="E6" s="75">
        <v>2</v>
      </c>
      <c r="F6" s="76">
        <f t="shared" si="0"/>
        <v>3000</v>
      </c>
      <c r="G6" s="76">
        <f t="shared" si="1"/>
        <v>63000</v>
      </c>
      <c r="I6" s="37">
        <v>1012</v>
      </c>
      <c r="J6" s="37" t="s">
        <v>88</v>
      </c>
    </row>
    <row r="7" spans="1:10" x14ac:dyDescent="0.25">
      <c r="A7" s="77">
        <v>1018</v>
      </c>
      <c r="B7" s="77" t="s">
        <v>9</v>
      </c>
      <c r="C7" s="77" t="s">
        <v>11</v>
      </c>
      <c r="D7" s="77">
        <v>1500</v>
      </c>
      <c r="E7" s="78">
        <v>2</v>
      </c>
      <c r="F7" s="79">
        <f t="shared" si="0"/>
        <v>3000</v>
      </c>
      <c r="G7" s="79">
        <f t="shared" si="1"/>
        <v>66000</v>
      </c>
      <c r="I7" s="37" t="str">
        <f>VLOOKUP(I6,A2:G21,3,FALSE)</f>
        <v>Mechanical</v>
      </c>
      <c r="J7" s="37" t="s">
        <v>1</v>
      </c>
    </row>
    <row r="8" spans="1:10" x14ac:dyDescent="0.25">
      <c r="A8" s="74">
        <v>1001</v>
      </c>
      <c r="B8" s="74" t="s">
        <v>5</v>
      </c>
      <c r="C8" s="74" t="s">
        <v>11</v>
      </c>
      <c r="D8" s="80">
        <v>1100</v>
      </c>
      <c r="E8" s="75">
        <v>2</v>
      </c>
      <c r="F8" s="76">
        <f t="shared" si="0"/>
        <v>2200</v>
      </c>
      <c r="G8" s="76">
        <f t="shared" si="1"/>
        <v>68200</v>
      </c>
    </row>
    <row r="9" spans="1:10" x14ac:dyDescent="0.25">
      <c r="A9" s="77">
        <v>1011</v>
      </c>
      <c r="B9" s="77" t="s">
        <v>7</v>
      </c>
      <c r="C9" s="77" t="s">
        <v>13</v>
      </c>
      <c r="D9" s="77">
        <v>1100</v>
      </c>
      <c r="E9" s="78">
        <v>2</v>
      </c>
      <c r="F9" s="79">
        <f t="shared" si="0"/>
        <v>2200</v>
      </c>
      <c r="G9" s="79">
        <f t="shared" si="1"/>
        <v>70400</v>
      </c>
      <c r="I9" t="str">
        <f>IFERROR(VLOOKUP(I10,A2:G21,3,FALSE),"Not found")</f>
        <v>Not found</v>
      </c>
    </row>
    <row r="10" spans="1:10" x14ac:dyDescent="0.25">
      <c r="A10" s="74">
        <v>1004</v>
      </c>
      <c r="B10" s="74" t="s">
        <v>7</v>
      </c>
      <c r="C10" s="74" t="s">
        <v>14</v>
      </c>
      <c r="D10" s="74">
        <v>1300</v>
      </c>
      <c r="E10" s="75">
        <v>1</v>
      </c>
      <c r="F10" s="76">
        <f t="shared" si="0"/>
        <v>1300</v>
      </c>
      <c r="G10" s="76">
        <f t="shared" si="1"/>
        <v>71700</v>
      </c>
      <c r="I10">
        <v>1021</v>
      </c>
    </row>
    <row r="11" spans="1:10" x14ac:dyDescent="0.25">
      <c r="A11" s="77">
        <v>1014</v>
      </c>
      <c r="B11" s="77" t="s">
        <v>5</v>
      </c>
      <c r="C11" s="77" t="s">
        <v>12</v>
      </c>
      <c r="D11" s="77">
        <v>1300</v>
      </c>
      <c r="E11" s="78">
        <v>1</v>
      </c>
      <c r="F11" s="79">
        <f t="shared" si="0"/>
        <v>1300</v>
      </c>
      <c r="G11" s="79">
        <f t="shared" si="1"/>
        <v>73000</v>
      </c>
    </row>
    <row r="12" spans="1:10" x14ac:dyDescent="0.25">
      <c r="A12" s="74">
        <v>1010</v>
      </c>
      <c r="B12" s="74" t="s">
        <v>8</v>
      </c>
      <c r="C12" s="74" t="s">
        <v>12</v>
      </c>
      <c r="D12" s="74">
        <v>500</v>
      </c>
      <c r="E12" s="75">
        <v>1</v>
      </c>
      <c r="F12" s="76">
        <f t="shared" si="0"/>
        <v>500</v>
      </c>
      <c r="G12" s="76">
        <f t="shared" si="1"/>
        <v>73500</v>
      </c>
    </row>
    <row r="13" spans="1:10" x14ac:dyDescent="0.25">
      <c r="A13" s="77">
        <v>1020</v>
      </c>
      <c r="B13" s="77" t="s">
        <v>5</v>
      </c>
      <c r="C13" s="77" t="s">
        <v>13</v>
      </c>
      <c r="D13" s="77">
        <v>500</v>
      </c>
      <c r="E13" s="78">
        <v>1</v>
      </c>
      <c r="F13" s="79">
        <f t="shared" si="0"/>
        <v>500</v>
      </c>
      <c r="G13" s="79">
        <f t="shared" si="1"/>
        <v>74000</v>
      </c>
    </row>
    <row r="14" spans="1:10" x14ac:dyDescent="0.25">
      <c r="A14" s="74">
        <v>1003</v>
      </c>
      <c r="B14" s="74" t="s">
        <v>7</v>
      </c>
      <c r="C14" s="74" t="s">
        <v>13</v>
      </c>
      <c r="D14" s="74">
        <v>100</v>
      </c>
      <c r="E14" s="75">
        <v>4</v>
      </c>
      <c r="F14" s="76">
        <f t="shared" si="0"/>
        <v>400</v>
      </c>
      <c r="G14" s="76">
        <f t="shared" si="1"/>
        <v>74400</v>
      </c>
    </row>
    <row r="15" spans="1:10" x14ac:dyDescent="0.25">
      <c r="A15" s="77">
        <v>1009</v>
      </c>
      <c r="B15" s="77" t="s">
        <v>8</v>
      </c>
      <c r="C15" s="77" t="s">
        <v>12</v>
      </c>
      <c r="D15" s="77">
        <v>200</v>
      </c>
      <c r="E15" s="78">
        <v>2</v>
      </c>
      <c r="F15" s="79">
        <f t="shared" si="0"/>
        <v>400</v>
      </c>
      <c r="G15" s="79">
        <f t="shared" si="1"/>
        <v>74800</v>
      </c>
    </row>
    <row r="16" spans="1:10" x14ac:dyDescent="0.25">
      <c r="A16" s="74">
        <v>1013</v>
      </c>
      <c r="B16" s="74" t="s">
        <v>9</v>
      </c>
      <c r="C16" s="74" t="s">
        <v>11</v>
      </c>
      <c r="D16" s="74">
        <v>100</v>
      </c>
      <c r="E16" s="75">
        <v>4</v>
      </c>
      <c r="F16" s="76">
        <f t="shared" si="0"/>
        <v>400</v>
      </c>
      <c r="G16" s="76">
        <f t="shared" si="1"/>
        <v>75200</v>
      </c>
    </row>
    <row r="17" spans="1:7" x14ac:dyDescent="0.25">
      <c r="A17" s="77">
        <v>1019</v>
      </c>
      <c r="B17" s="77" t="s">
        <v>5</v>
      </c>
      <c r="C17" s="77" t="s">
        <v>12</v>
      </c>
      <c r="D17" s="77">
        <v>200</v>
      </c>
      <c r="E17" s="78">
        <v>2</v>
      </c>
      <c r="F17" s="79">
        <f t="shared" si="0"/>
        <v>400</v>
      </c>
      <c r="G17" s="79">
        <f t="shared" si="1"/>
        <v>75600</v>
      </c>
    </row>
    <row r="18" spans="1:7" x14ac:dyDescent="0.25">
      <c r="A18" s="74">
        <v>1006</v>
      </c>
      <c r="B18" s="74" t="s">
        <v>9</v>
      </c>
      <c r="C18" s="74" t="s">
        <v>14</v>
      </c>
      <c r="D18" s="74">
        <v>10</v>
      </c>
      <c r="E18" s="75">
        <v>25</v>
      </c>
      <c r="F18" s="76">
        <f t="shared" si="0"/>
        <v>250</v>
      </c>
      <c r="G18" s="76">
        <f t="shared" si="1"/>
        <v>75850</v>
      </c>
    </row>
    <row r="19" spans="1:7" x14ac:dyDescent="0.25">
      <c r="A19" s="77">
        <v>1016</v>
      </c>
      <c r="B19" s="77" t="s">
        <v>6</v>
      </c>
      <c r="C19" s="77" t="s">
        <v>14</v>
      </c>
      <c r="D19" s="77">
        <v>10</v>
      </c>
      <c r="E19" s="78">
        <v>25</v>
      </c>
      <c r="F19" s="79">
        <f t="shared" si="0"/>
        <v>250</v>
      </c>
      <c r="G19" s="79">
        <f t="shared" si="1"/>
        <v>76100</v>
      </c>
    </row>
    <row r="20" spans="1:7" x14ac:dyDescent="0.25">
      <c r="A20" s="74">
        <v>1007</v>
      </c>
      <c r="B20" s="74" t="s">
        <v>10</v>
      </c>
      <c r="C20" s="74" t="s">
        <v>11</v>
      </c>
      <c r="D20" s="74">
        <v>100</v>
      </c>
      <c r="E20" s="75">
        <v>2</v>
      </c>
      <c r="F20" s="76">
        <f t="shared" si="0"/>
        <v>200</v>
      </c>
      <c r="G20" s="76">
        <f t="shared" si="1"/>
        <v>76300</v>
      </c>
    </row>
    <row r="21" spans="1:7" x14ac:dyDescent="0.25">
      <c r="A21" s="77">
        <v>1017</v>
      </c>
      <c r="B21" s="77" t="s">
        <v>6</v>
      </c>
      <c r="C21" s="77" t="s">
        <v>14</v>
      </c>
      <c r="D21" s="77">
        <v>100</v>
      </c>
      <c r="E21" s="78">
        <v>2</v>
      </c>
      <c r="F21" s="79">
        <f t="shared" si="0"/>
        <v>200</v>
      </c>
      <c r="G21" s="79">
        <f t="shared" si="1"/>
        <v>76500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CD718-0CD6-41DD-AF3D-97004012A42B}">
  <dimension ref="B3:C10"/>
  <sheetViews>
    <sheetView workbookViewId="0">
      <selection activeCell="C7" sqref="C7"/>
    </sheetView>
  </sheetViews>
  <sheetFormatPr defaultRowHeight="15" x14ac:dyDescent="0.25"/>
  <cols>
    <col min="1" max="1" width="37" customWidth="1"/>
    <col min="2" max="2" width="13.140625" bestFit="1" customWidth="1"/>
    <col min="3" max="3" width="21.5703125" bestFit="1" customWidth="1"/>
    <col min="4" max="6" width="9" bestFit="1" customWidth="1"/>
    <col min="7" max="10" width="10.5703125" bestFit="1" customWidth="1"/>
    <col min="11" max="11" width="11.5703125" bestFit="1" customWidth="1"/>
    <col min="12" max="12" width="12.7109375" bestFit="1" customWidth="1"/>
  </cols>
  <sheetData>
    <row r="3" spans="2:3" x14ac:dyDescent="0.25">
      <c r="B3" s="82" t="s">
        <v>90</v>
      </c>
      <c r="C3" t="s">
        <v>91</v>
      </c>
    </row>
    <row r="4" spans="2:3" x14ac:dyDescent="0.25">
      <c r="B4" s="83" t="s">
        <v>5</v>
      </c>
      <c r="C4" s="84">
        <v>10400</v>
      </c>
    </row>
    <row r="5" spans="2:3" x14ac:dyDescent="0.25">
      <c r="B5" s="83" t="s">
        <v>9</v>
      </c>
      <c r="C5" s="84">
        <v>3650</v>
      </c>
    </row>
    <row r="6" spans="2:3" x14ac:dyDescent="0.25">
      <c r="B6" s="83" t="s">
        <v>6</v>
      </c>
      <c r="C6" s="84">
        <v>48450</v>
      </c>
    </row>
    <row r="7" spans="2:3" x14ac:dyDescent="0.25">
      <c r="B7" s="83" t="s">
        <v>8</v>
      </c>
      <c r="C7" s="84">
        <v>6900</v>
      </c>
    </row>
    <row r="8" spans="2:3" x14ac:dyDescent="0.25">
      <c r="B8" s="83" t="s">
        <v>7</v>
      </c>
      <c r="C8" s="84">
        <v>3900</v>
      </c>
    </row>
    <row r="9" spans="2:3" x14ac:dyDescent="0.25">
      <c r="B9" s="83" t="s">
        <v>10</v>
      </c>
      <c r="C9" s="84">
        <v>3200</v>
      </c>
    </row>
    <row r="10" spans="2:3" x14ac:dyDescent="0.25">
      <c r="B10" s="83" t="s">
        <v>30</v>
      </c>
      <c r="C10" s="84">
        <v>76500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45069-1FD6-4AB3-9BE9-CD7E32BF2AA2}">
  <dimension ref="A1:J21"/>
  <sheetViews>
    <sheetView workbookViewId="0">
      <selection sqref="A1:J21"/>
    </sheetView>
  </sheetViews>
  <sheetFormatPr defaultRowHeight="15" x14ac:dyDescent="0.25"/>
  <cols>
    <col min="2" max="2" width="11" bestFit="1" customWidth="1"/>
    <col min="3" max="3" width="11.140625" bestFit="1" customWidth="1"/>
    <col min="6" max="6" width="17" bestFit="1" customWidth="1"/>
    <col min="7" max="7" width="22.7109375" bestFit="1" customWidth="1"/>
    <col min="8" max="8" width="22.85546875" bestFit="1" customWidth="1"/>
    <col min="10" max="10" width="27.5703125" bestFit="1" customWidth="1"/>
  </cols>
  <sheetData>
    <row r="1" spans="1:10" x14ac:dyDescent="0.25">
      <c r="A1" s="30" t="s">
        <v>23</v>
      </c>
      <c r="B1" s="31" t="s">
        <v>0</v>
      </c>
      <c r="C1" s="31" t="s">
        <v>1</v>
      </c>
      <c r="D1" s="31" t="s">
        <v>2</v>
      </c>
      <c r="E1" s="32" t="s">
        <v>3</v>
      </c>
      <c r="F1" s="31" t="s">
        <v>15</v>
      </c>
      <c r="G1" s="31" t="s">
        <v>17</v>
      </c>
      <c r="H1" s="33" t="s">
        <v>16</v>
      </c>
      <c r="I1" s="34" t="s">
        <v>4</v>
      </c>
      <c r="J1" s="31" t="s">
        <v>51</v>
      </c>
    </row>
    <row r="2" spans="1:10" x14ac:dyDescent="0.25">
      <c r="A2" s="47">
        <v>1002</v>
      </c>
      <c r="B2" s="48" t="s">
        <v>6</v>
      </c>
      <c r="C2" s="48" t="s">
        <v>12</v>
      </c>
      <c r="D2" s="48">
        <v>600</v>
      </c>
      <c r="E2" s="49">
        <v>40</v>
      </c>
      <c r="F2" s="50">
        <f t="shared" ref="F2:F21" si="0">D2*E2</f>
        <v>24000</v>
      </c>
      <c r="G2" s="50">
        <f>F2</f>
        <v>24000</v>
      </c>
      <c r="H2" s="81">
        <f t="shared" ref="H2:H21" si="1">G2/$G$21</f>
        <v>0.31372549019607843</v>
      </c>
      <c r="I2" s="52" t="s">
        <v>19</v>
      </c>
      <c r="J2" s="53">
        <f>Table29[[#This Row],[Annual $ Usage]]/$G$21</f>
        <v>0.31372549019607843</v>
      </c>
    </row>
    <row r="3" spans="1:10" x14ac:dyDescent="0.25">
      <c r="A3" s="47">
        <v>1012</v>
      </c>
      <c r="B3" s="48" t="s">
        <v>6</v>
      </c>
      <c r="C3" s="48" t="s">
        <v>13</v>
      </c>
      <c r="D3" s="48">
        <v>600</v>
      </c>
      <c r="E3" s="49">
        <v>40</v>
      </c>
      <c r="F3" s="50">
        <f t="shared" si="0"/>
        <v>24000</v>
      </c>
      <c r="G3" s="50">
        <f>G2+F3</f>
        <v>48000</v>
      </c>
      <c r="H3" s="51">
        <f t="shared" si="1"/>
        <v>0.62745098039215685</v>
      </c>
      <c r="I3" s="52" t="s">
        <v>19</v>
      </c>
      <c r="J3" s="53">
        <f>Table29[[#This Row],[Annual $ Usage]]/$G$21</f>
        <v>0.31372549019607843</v>
      </c>
    </row>
    <row r="4" spans="1:10" x14ac:dyDescent="0.25">
      <c r="A4" s="47">
        <v>1005</v>
      </c>
      <c r="B4" s="48" t="s">
        <v>8</v>
      </c>
      <c r="C4" s="48" t="s">
        <v>14</v>
      </c>
      <c r="D4" s="48">
        <v>100</v>
      </c>
      <c r="E4" s="49">
        <v>60</v>
      </c>
      <c r="F4" s="50">
        <f t="shared" si="0"/>
        <v>6000</v>
      </c>
      <c r="G4" s="50">
        <f t="shared" ref="G4:G21" si="2">G3+F4</f>
        <v>54000</v>
      </c>
      <c r="H4" s="51">
        <f t="shared" si="1"/>
        <v>0.70588235294117652</v>
      </c>
      <c r="I4" s="52" t="s">
        <v>19</v>
      </c>
      <c r="J4" s="53">
        <f>Table29[[#This Row],[Annual $ Usage]]/$G$21</f>
        <v>7.8431372549019607E-2</v>
      </c>
    </row>
    <row r="5" spans="1:10" x14ac:dyDescent="0.25">
      <c r="A5" s="47">
        <v>1015</v>
      </c>
      <c r="B5" s="48" t="s">
        <v>5</v>
      </c>
      <c r="C5" s="48" t="s">
        <v>13</v>
      </c>
      <c r="D5" s="48">
        <v>100</v>
      </c>
      <c r="E5" s="49">
        <v>60</v>
      </c>
      <c r="F5" s="50">
        <f t="shared" si="0"/>
        <v>6000</v>
      </c>
      <c r="G5" s="50">
        <f t="shared" si="2"/>
        <v>60000</v>
      </c>
      <c r="H5" s="51">
        <f t="shared" si="1"/>
        <v>0.78431372549019607</v>
      </c>
      <c r="I5" s="52" t="s">
        <v>19</v>
      </c>
      <c r="J5" s="53">
        <f>Table29[[#This Row],[Annual $ Usage]]/$G$21</f>
        <v>7.8431372549019607E-2</v>
      </c>
    </row>
    <row r="6" spans="1:10" x14ac:dyDescent="0.25">
      <c r="A6" s="16">
        <v>1008</v>
      </c>
      <c r="B6" s="2" t="s">
        <v>10</v>
      </c>
      <c r="C6" s="2" t="s">
        <v>11</v>
      </c>
      <c r="D6" s="2">
        <v>1500</v>
      </c>
      <c r="E6" s="3">
        <v>2</v>
      </c>
      <c r="F6" s="6">
        <f t="shared" si="0"/>
        <v>3000</v>
      </c>
      <c r="G6" s="6">
        <f t="shared" si="2"/>
        <v>63000</v>
      </c>
      <c r="H6" s="7">
        <f t="shared" si="1"/>
        <v>0.82352941176470584</v>
      </c>
      <c r="I6" s="26" t="s">
        <v>20</v>
      </c>
      <c r="J6" s="45">
        <f>Table29[[#This Row],[Annual $ Usage]]/$G$21</f>
        <v>3.9215686274509803E-2</v>
      </c>
    </row>
    <row r="7" spans="1:10" x14ac:dyDescent="0.25">
      <c r="A7" s="16">
        <v>1018</v>
      </c>
      <c r="B7" s="2" t="s">
        <v>9</v>
      </c>
      <c r="C7" s="2" t="s">
        <v>11</v>
      </c>
      <c r="D7" s="2">
        <v>1500</v>
      </c>
      <c r="E7" s="3">
        <v>2</v>
      </c>
      <c r="F7" s="6">
        <f t="shared" si="0"/>
        <v>3000</v>
      </c>
      <c r="G7" s="6">
        <f t="shared" si="2"/>
        <v>66000</v>
      </c>
      <c r="H7" s="7">
        <f t="shared" si="1"/>
        <v>0.86274509803921573</v>
      </c>
      <c r="I7" s="26" t="s">
        <v>20</v>
      </c>
      <c r="J7" s="45">
        <f>Table29[[#This Row],[Annual $ Usage]]/$G$21</f>
        <v>3.9215686274509803E-2</v>
      </c>
    </row>
    <row r="8" spans="1:10" x14ac:dyDescent="0.25">
      <c r="A8" s="16">
        <v>1001</v>
      </c>
      <c r="B8" s="2" t="s">
        <v>5</v>
      </c>
      <c r="C8" s="2" t="s">
        <v>11</v>
      </c>
      <c r="D8" s="4">
        <v>1100</v>
      </c>
      <c r="E8" s="3">
        <v>2</v>
      </c>
      <c r="F8" s="6">
        <f t="shared" si="0"/>
        <v>2200</v>
      </c>
      <c r="G8" s="6">
        <f t="shared" si="2"/>
        <v>68200</v>
      </c>
      <c r="H8" s="7">
        <f t="shared" si="1"/>
        <v>0.89150326797385626</v>
      </c>
      <c r="I8" s="26" t="s">
        <v>20</v>
      </c>
      <c r="J8" s="45">
        <f>Table29[[#This Row],[Annual $ Usage]]/$G$21</f>
        <v>2.8758169934640521E-2</v>
      </c>
    </row>
    <row r="9" spans="1:10" x14ac:dyDescent="0.25">
      <c r="A9" s="16">
        <v>1011</v>
      </c>
      <c r="B9" s="2" t="s">
        <v>7</v>
      </c>
      <c r="C9" s="2" t="s">
        <v>13</v>
      </c>
      <c r="D9" s="2">
        <v>1100</v>
      </c>
      <c r="E9" s="3">
        <v>2</v>
      </c>
      <c r="F9" s="6">
        <f t="shared" si="0"/>
        <v>2200</v>
      </c>
      <c r="G9" s="6">
        <f t="shared" si="2"/>
        <v>70400</v>
      </c>
      <c r="H9" s="7">
        <f t="shared" si="1"/>
        <v>0.92026143790849668</v>
      </c>
      <c r="I9" s="26" t="s">
        <v>20</v>
      </c>
      <c r="J9" s="45">
        <f>Table29[[#This Row],[Annual $ Usage]]/$G$21</f>
        <v>2.8758169934640521E-2</v>
      </c>
    </row>
    <row r="10" spans="1:10" x14ac:dyDescent="0.25">
      <c r="A10" s="16">
        <v>1004</v>
      </c>
      <c r="B10" s="2" t="s">
        <v>7</v>
      </c>
      <c r="C10" s="2" t="s">
        <v>14</v>
      </c>
      <c r="D10" s="2">
        <v>1300</v>
      </c>
      <c r="E10" s="3">
        <v>1</v>
      </c>
      <c r="F10" s="6">
        <f t="shared" si="0"/>
        <v>1300</v>
      </c>
      <c r="G10" s="6">
        <f t="shared" si="2"/>
        <v>71700</v>
      </c>
      <c r="H10" s="7">
        <f t="shared" si="1"/>
        <v>0.93725490196078431</v>
      </c>
      <c r="I10" s="26" t="s">
        <v>20</v>
      </c>
      <c r="J10" s="45">
        <f>Table29[[#This Row],[Annual $ Usage]]/$G$21</f>
        <v>1.699346405228758E-2</v>
      </c>
    </row>
    <row r="11" spans="1:10" x14ac:dyDescent="0.25">
      <c r="A11" s="16">
        <v>1014</v>
      </c>
      <c r="B11" s="2" t="s">
        <v>5</v>
      </c>
      <c r="C11" s="2" t="s">
        <v>12</v>
      </c>
      <c r="D11" s="2">
        <v>1300</v>
      </c>
      <c r="E11" s="3">
        <v>1</v>
      </c>
      <c r="F11" s="6">
        <f t="shared" si="0"/>
        <v>1300</v>
      </c>
      <c r="G11" s="6">
        <f t="shared" si="2"/>
        <v>73000</v>
      </c>
      <c r="H11" s="7">
        <f t="shared" si="1"/>
        <v>0.95424836601307195</v>
      </c>
      <c r="I11" s="26" t="s">
        <v>21</v>
      </c>
      <c r="J11" s="45">
        <f>Table29[[#This Row],[Annual $ Usage]]/$G$21</f>
        <v>1.699346405228758E-2</v>
      </c>
    </row>
    <row r="12" spans="1:10" x14ac:dyDescent="0.25">
      <c r="A12" s="16">
        <v>1010</v>
      </c>
      <c r="B12" s="2" t="s">
        <v>8</v>
      </c>
      <c r="C12" s="2" t="s">
        <v>12</v>
      </c>
      <c r="D12" s="2">
        <v>500</v>
      </c>
      <c r="E12" s="3">
        <v>1</v>
      </c>
      <c r="F12" s="6">
        <f t="shared" si="0"/>
        <v>500</v>
      </c>
      <c r="G12" s="6">
        <f t="shared" si="2"/>
        <v>73500</v>
      </c>
      <c r="H12" s="7">
        <f t="shared" si="1"/>
        <v>0.96078431372549022</v>
      </c>
      <c r="I12" s="26" t="s">
        <v>21</v>
      </c>
      <c r="J12" s="45">
        <f>Table29[[#This Row],[Annual $ Usage]]/$G$21</f>
        <v>6.5359477124183009E-3</v>
      </c>
    </row>
    <row r="13" spans="1:10" x14ac:dyDescent="0.25">
      <c r="A13" s="16">
        <v>1020</v>
      </c>
      <c r="B13" s="2" t="s">
        <v>5</v>
      </c>
      <c r="C13" s="2" t="s">
        <v>13</v>
      </c>
      <c r="D13" s="2">
        <v>500</v>
      </c>
      <c r="E13" s="3">
        <v>1</v>
      </c>
      <c r="F13" s="6">
        <f t="shared" si="0"/>
        <v>500</v>
      </c>
      <c r="G13" s="6">
        <f t="shared" si="2"/>
        <v>74000</v>
      </c>
      <c r="H13" s="7">
        <f t="shared" si="1"/>
        <v>0.9673202614379085</v>
      </c>
      <c r="I13" s="26" t="s">
        <v>21</v>
      </c>
      <c r="J13" s="45">
        <f>Table29[[#This Row],[Annual $ Usage]]/$G$21</f>
        <v>6.5359477124183009E-3</v>
      </c>
    </row>
    <row r="14" spans="1:10" x14ac:dyDescent="0.25">
      <c r="A14" s="16">
        <v>1003</v>
      </c>
      <c r="B14" s="2" t="s">
        <v>7</v>
      </c>
      <c r="C14" s="2" t="s">
        <v>13</v>
      </c>
      <c r="D14" s="2">
        <v>100</v>
      </c>
      <c r="E14" s="3">
        <v>4</v>
      </c>
      <c r="F14" s="6">
        <f t="shared" si="0"/>
        <v>400</v>
      </c>
      <c r="G14" s="6">
        <f t="shared" si="2"/>
        <v>74400</v>
      </c>
      <c r="H14" s="7">
        <f t="shared" si="1"/>
        <v>0.97254901960784312</v>
      </c>
      <c r="I14" s="26" t="s">
        <v>21</v>
      </c>
      <c r="J14" s="45">
        <f>Table29[[#This Row],[Annual $ Usage]]/$G$21</f>
        <v>5.2287581699346402E-3</v>
      </c>
    </row>
    <row r="15" spans="1:10" x14ac:dyDescent="0.25">
      <c r="A15" s="16">
        <v>1009</v>
      </c>
      <c r="B15" s="2" t="s">
        <v>8</v>
      </c>
      <c r="C15" s="2" t="s">
        <v>12</v>
      </c>
      <c r="D15" s="2">
        <v>200</v>
      </c>
      <c r="E15" s="3">
        <v>2</v>
      </c>
      <c r="F15" s="6">
        <f t="shared" si="0"/>
        <v>400</v>
      </c>
      <c r="G15" s="6">
        <f t="shared" si="2"/>
        <v>74800</v>
      </c>
      <c r="H15" s="7">
        <f t="shared" si="1"/>
        <v>0.97777777777777775</v>
      </c>
      <c r="I15" s="26" t="s">
        <v>21</v>
      </c>
      <c r="J15" s="45">
        <f>Table29[[#This Row],[Annual $ Usage]]/$G$21</f>
        <v>5.2287581699346402E-3</v>
      </c>
    </row>
    <row r="16" spans="1:10" x14ac:dyDescent="0.25">
      <c r="A16" s="16">
        <v>1013</v>
      </c>
      <c r="B16" s="2" t="s">
        <v>9</v>
      </c>
      <c r="C16" s="2" t="s">
        <v>11</v>
      </c>
      <c r="D16" s="2">
        <v>100</v>
      </c>
      <c r="E16" s="3">
        <v>4</v>
      </c>
      <c r="F16" s="6">
        <f t="shared" si="0"/>
        <v>400</v>
      </c>
      <c r="G16" s="6">
        <f t="shared" si="2"/>
        <v>75200</v>
      </c>
      <c r="H16" s="7">
        <f t="shared" si="1"/>
        <v>0.98300653594771237</v>
      </c>
      <c r="I16" s="26" t="s">
        <v>21</v>
      </c>
      <c r="J16" s="45">
        <f>Table29[[#This Row],[Annual $ Usage]]/$G$21</f>
        <v>5.2287581699346402E-3</v>
      </c>
    </row>
    <row r="17" spans="1:10" x14ac:dyDescent="0.25">
      <c r="A17" s="16">
        <v>1019</v>
      </c>
      <c r="B17" s="2" t="s">
        <v>5</v>
      </c>
      <c r="C17" s="2" t="s">
        <v>12</v>
      </c>
      <c r="D17" s="2">
        <v>200</v>
      </c>
      <c r="E17" s="3">
        <v>2</v>
      </c>
      <c r="F17" s="6">
        <f t="shared" si="0"/>
        <v>400</v>
      </c>
      <c r="G17" s="6">
        <f t="shared" si="2"/>
        <v>75600</v>
      </c>
      <c r="H17" s="7">
        <f t="shared" si="1"/>
        <v>0.9882352941176471</v>
      </c>
      <c r="I17" s="26" t="s">
        <v>21</v>
      </c>
      <c r="J17" s="45">
        <f>Table29[[#This Row],[Annual $ Usage]]/$G$21</f>
        <v>5.2287581699346402E-3</v>
      </c>
    </row>
    <row r="18" spans="1:10" x14ac:dyDescent="0.25">
      <c r="A18" s="16">
        <v>1006</v>
      </c>
      <c r="B18" s="2" t="s">
        <v>9</v>
      </c>
      <c r="C18" s="2" t="s">
        <v>14</v>
      </c>
      <c r="D18" s="2">
        <v>10</v>
      </c>
      <c r="E18" s="3">
        <v>25</v>
      </c>
      <c r="F18" s="6">
        <f t="shared" si="0"/>
        <v>250</v>
      </c>
      <c r="G18" s="6">
        <f t="shared" si="2"/>
        <v>75850</v>
      </c>
      <c r="H18" s="7">
        <f t="shared" si="1"/>
        <v>0.99150326797385624</v>
      </c>
      <c r="I18" s="26" t="s">
        <v>21</v>
      </c>
      <c r="J18" s="45">
        <f>Table29[[#This Row],[Annual $ Usage]]/$G$21</f>
        <v>3.2679738562091504E-3</v>
      </c>
    </row>
    <row r="19" spans="1:10" x14ac:dyDescent="0.25">
      <c r="A19" s="16">
        <v>1016</v>
      </c>
      <c r="B19" s="2" t="s">
        <v>6</v>
      </c>
      <c r="C19" s="2" t="s">
        <v>14</v>
      </c>
      <c r="D19" s="2">
        <v>10</v>
      </c>
      <c r="E19" s="3">
        <v>25</v>
      </c>
      <c r="F19" s="6">
        <f t="shared" si="0"/>
        <v>250</v>
      </c>
      <c r="G19" s="6">
        <f t="shared" si="2"/>
        <v>76100</v>
      </c>
      <c r="H19" s="7">
        <f t="shared" si="1"/>
        <v>0.99477124183006538</v>
      </c>
      <c r="I19" s="26" t="s">
        <v>21</v>
      </c>
      <c r="J19" s="45">
        <f>Table29[[#This Row],[Annual $ Usage]]/$G$21</f>
        <v>3.2679738562091504E-3</v>
      </c>
    </row>
    <row r="20" spans="1:10" x14ac:dyDescent="0.25">
      <c r="A20" s="16">
        <v>1007</v>
      </c>
      <c r="B20" s="2" t="s">
        <v>10</v>
      </c>
      <c r="C20" s="2" t="s">
        <v>11</v>
      </c>
      <c r="D20" s="2">
        <v>100</v>
      </c>
      <c r="E20" s="3">
        <v>2</v>
      </c>
      <c r="F20" s="6">
        <f t="shared" si="0"/>
        <v>200</v>
      </c>
      <c r="G20" s="6">
        <f t="shared" si="2"/>
        <v>76300</v>
      </c>
      <c r="H20" s="7">
        <f t="shared" si="1"/>
        <v>0.99738562091503269</v>
      </c>
      <c r="I20" s="26" t="s">
        <v>21</v>
      </c>
      <c r="J20" s="45">
        <f>Table29[[#This Row],[Annual $ Usage]]/$G$21</f>
        <v>2.6143790849673201E-3</v>
      </c>
    </row>
    <row r="21" spans="1:10" x14ac:dyDescent="0.25">
      <c r="A21" s="18">
        <v>1017</v>
      </c>
      <c r="B21" s="19" t="s">
        <v>6</v>
      </c>
      <c r="C21" s="19" t="s">
        <v>14</v>
      </c>
      <c r="D21" s="19">
        <v>100</v>
      </c>
      <c r="E21" s="20">
        <v>2</v>
      </c>
      <c r="F21" s="27">
        <f t="shared" si="0"/>
        <v>200</v>
      </c>
      <c r="G21" s="27">
        <f t="shared" si="2"/>
        <v>76500</v>
      </c>
      <c r="H21" s="28">
        <f t="shared" si="1"/>
        <v>1</v>
      </c>
      <c r="I21" s="29" t="s">
        <v>21</v>
      </c>
      <c r="J21" s="46">
        <f>Table29[[#This Row],[Annual $ Usage]]/$G$21</f>
        <v>2.6143790849673201E-3</v>
      </c>
    </row>
  </sheetData>
  <pageMargins left="0.7" right="0.7" top="0.75" bottom="0.75" header="0.3" footer="0.3"/>
  <drawing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Company's Database</vt:lpstr>
      <vt:lpstr>Analysis by Part Number</vt:lpstr>
      <vt:lpstr>Analysis by Supplier</vt:lpstr>
      <vt:lpstr>Analysis by Category</vt:lpstr>
      <vt:lpstr>VLookUp</vt:lpstr>
      <vt:lpstr>Pivot Table</vt:lpstr>
      <vt:lpstr>Pivot Table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Grace</dc:creator>
  <cp:lastModifiedBy>Grace</cp:lastModifiedBy>
  <cp:lastPrinted>2022-01-27T10:09:52Z</cp:lastPrinted>
  <dcterms:created xsi:type="dcterms:W3CDTF">2022-01-25T11:45:28Z</dcterms:created>
  <dcterms:modified xsi:type="dcterms:W3CDTF">2022-01-27T12:24:46Z</dcterms:modified>
</cp:coreProperties>
</file>